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6936E266-40CF-4F62-AB83-4C47EE744D17}" xr6:coauthVersionLast="47" xr6:coauthVersionMax="47" xr10:uidLastSave="{00000000-0000-0000-0000-000000000000}"/>
  <bookViews>
    <workbookView xWindow="-120" yWindow="-120" windowWidth="29040" windowHeight="15720" xr2:uid="{9E5ADA3E-ADBD-48FD-94E9-58CBA12EFFD6}"/>
  </bookViews>
  <sheets>
    <sheet name="売掛金管理_完成" sheetId="1" r:id="rId1"/>
    <sheet name="入金管理_完成" sheetId="2" r:id="rId2"/>
    <sheet name="マスタ" sheetId="6" r:id="rId3"/>
  </sheets>
  <definedNames>
    <definedName name="ステータス1.">入金管理_完成!$K:$K</definedName>
    <definedName name="ステータス10.">入金管理_完成!$AL:$AL</definedName>
    <definedName name="ステータス11.">入金管理_完成!$AO:$AO</definedName>
    <definedName name="ステータス12.">入金管理_完成!$AR:$AR</definedName>
    <definedName name="ステータス2.">入金管理_完成!$N:$N</definedName>
    <definedName name="ステータス3.">入金管理_完成!$Q:$Q</definedName>
    <definedName name="ステータス4.">入金管理_完成!$T:$T</definedName>
    <definedName name="ステータス5.">入金管理_完成!$W:$W</definedName>
    <definedName name="ステータス6.">入金管理_完成!$Z:$Z</definedName>
    <definedName name="ステータス7.">入金管理_完成!$AC:$AC</definedName>
    <definedName name="ステータス8.">入金管理_完成!$AF:$AF</definedName>
    <definedName name="ステータス9.">入金管理_完成!$AI:$AI</definedName>
    <definedName name="各回金額.">入金管理_完成!$F:$F</definedName>
    <definedName name="決済月1.">入金管理_完成!$M:$M</definedName>
    <definedName name="決済月10.">入金管理_完成!$AN:$AN</definedName>
    <definedName name="決済月11.">入金管理_完成!$AQ:$AQ</definedName>
    <definedName name="決済月12.">入金管理_完成!$AT:$AT</definedName>
    <definedName name="決済月2.">入金管理_完成!$P:$P</definedName>
    <definedName name="決済月3.">入金管理_完成!$S:$S</definedName>
    <definedName name="決済月4.">入金管理_完成!$V:$V</definedName>
    <definedName name="決済月5.">入金管理_完成!$Y:$Y</definedName>
    <definedName name="決済月6.">入金管理_完成!$AB:$AB</definedName>
    <definedName name="決済月7.">入金管理_完成!$AE:$AE</definedName>
    <definedName name="決済月8.">入金管理_完成!$AH:$AH</definedName>
    <definedName name="決済月9.">入金管理_完成!$AK:$AK</definedName>
    <definedName name="決済方法.">入金管理_完成!$C:$C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J8" i="2" s="1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6" i="2"/>
  <c r="J5" i="2"/>
  <c r="J4" i="2"/>
  <c r="J3" i="2"/>
  <c r="N9" i="1"/>
  <c r="M9" i="1"/>
  <c r="L9" i="1"/>
  <c r="K9" i="1"/>
  <c r="J9" i="1"/>
  <c r="I9" i="1"/>
  <c r="H9" i="1"/>
  <c r="G9" i="1"/>
  <c r="F9" i="1"/>
  <c r="E9" i="1"/>
  <c r="D9" i="1"/>
  <c r="P25" i="1"/>
  <c r="O25" i="1"/>
  <c r="M25" i="1"/>
  <c r="L25" i="1"/>
  <c r="K25" i="1"/>
  <c r="J25" i="1"/>
  <c r="I25" i="1"/>
  <c r="H25" i="1"/>
  <c r="G25" i="1"/>
  <c r="F25" i="1"/>
  <c r="E25" i="1"/>
  <c r="D25" i="1"/>
  <c r="P4" i="1"/>
  <c r="O4" i="1"/>
  <c r="N4" i="1"/>
  <c r="M4" i="1"/>
  <c r="L4" i="1"/>
  <c r="K4" i="1"/>
  <c r="J4" i="1"/>
  <c r="I4" i="1"/>
  <c r="H4" i="1"/>
  <c r="G4" i="1"/>
  <c r="F4" i="1"/>
  <c r="E4" i="1"/>
  <c r="D4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29" i="1"/>
  <c r="N29" i="1"/>
  <c r="M29" i="1"/>
  <c r="L29" i="1"/>
  <c r="K29" i="1"/>
  <c r="J29" i="1"/>
  <c r="I29" i="1"/>
  <c r="H29" i="1"/>
  <c r="G29" i="1"/>
  <c r="F29" i="1"/>
  <c r="E29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O23" i="1"/>
  <c r="N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J21" i="1"/>
  <c r="I21" i="1"/>
  <c r="H21" i="1"/>
  <c r="G21" i="1"/>
  <c r="F21" i="1"/>
  <c r="E21" i="1"/>
  <c r="D21" i="1"/>
  <c r="P19" i="1"/>
  <c r="O19" i="1"/>
  <c r="N19" i="1"/>
  <c r="M19" i="1"/>
  <c r="L19" i="1"/>
  <c r="K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E13" i="1"/>
  <c r="F13" i="1"/>
  <c r="G13" i="1"/>
  <c r="H13" i="1"/>
  <c r="I13" i="1"/>
  <c r="J13" i="1"/>
  <c r="K13" i="1"/>
  <c r="L13" i="1"/>
  <c r="M13" i="1"/>
  <c r="N13" i="1"/>
  <c r="O13" i="1"/>
  <c r="P13" i="1"/>
  <c r="D13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7" i="1"/>
  <c r="O7" i="1"/>
  <c r="N7" i="1"/>
  <c r="M7" i="1"/>
  <c r="L7" i="1"/>
  <c r="K7" i="1"/>
  <c r="J7" i="1"/>
  <c r="I7" i="1"/>
  <c r="H7" i="1"/>
  <c r="G7" i="1"/>
  <c r="F7" i="1"/>
  <c r="E7" i="1"/>
  <c r="D7" i="1"/>
  <c r="P5" i="1"/>
  <c r="O5" i="1"/>
  <c r="N5" i="1"/>
  <c r="M5" i="1"/>
  <c r="L5" i="1"/>
  <c r="K5" i="1"/>
  <c r="J5" i="1"/>
  <c r="I5" i="1"/>
  <c r="H5" i="1"/>
  <c r="G5" i="1"/>
  <c r="F5" i="1"/>
  <c r="E5" i="1"/>
  <c r="D5" i="1"/>
  <c r="E3" i="1"/>
  <c r="F3" i="1"/>
  <c r="G3" i="1"/>
  <c r="H3" i="1"/>
  <c r="I3" i="1"/>
  <c r="J3" i="1"/>
  <c r="K3" i="1"/>
  <c r="L3" i="1"/>
  <c r="M3" i="1"/>
  <c r="N3" i="1"/>
  <c r="O3" i="1"/>
  <c r="P3" i="1"/>
  <c r="D3" i="1"/>
  <c r="F30" i="1" l="1"/>
  <c r="F31" i="1" s="1"/>
  <c r="I30" i="1"/>
  <c r="I31" i="1" s="1"/>
  <c r="L30" i="1"/>
  <c r="L31" i="1" s="1"/>
  <c r="G30" i="1"/>
  <c r="G31" i="1" s="1"/>
  <c r="E30" i="1"/>
  <c r="E31" i="1" s="1"/>
  <c r="D30" i="1"/>
  <c r="D31" i="1" s="1"/>
  <c r="P30" i="1"/>
  <c r="P31" i="1" s="1"/>
  <c r="H30" i="1"/>
  <c r="H31" i="1" s="1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7" i="2"/>
  <c r="D6" i="2"/>
  <c r="D5" i="2"/>
  <c r="D4" i="2"/>
  <c r="D3" i="2" l="1"/>
  <c r="G3" i="2"/>
  <c r="P8" i="1"/>
  <c r="O8" i="1"/>
  <c r="N8" i="1"/>
  <c r="M8" i="1"/>
  <c r="L8" i="1"/>
  <c r="K8" i="1"/>
  <c r="J8" i="1"/>
  <c r="I8" i="1"/>
  <c r="H8" i="1"/>
  <c r="G8" i="1"/>
  <c r="F8" i="1"/>
  <c r="E8" i="1"/>
  <c r="D8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P6" i="1"/>
  <c r="O6" i="1"/>
  <c r="N6" i="1"/>
  <c r="M6" i="1"/>
  <c r="L6" i="1"/>
  <c r="K6" i="1"/>
  <c r="J6" i="1"/>
  <c r="I6" i="1"/>
  <c r="H6" i="1"/>
  <c r="G6" i="1"/>
  <c r="F6" i="1"/>
  <c r="E6" i="1"/>
  <c r="D6" i="1"/>
  <c r="E2" i="1"/>
  <c r="F2" i="1"/>
  <c r="G2" i="1"/>
  <c r="H2" i="1"/>
  <c r="I2" i="1"/>
  <c r="J2" i="1"/>
  <c r="K2" i="1"/>
  <c r="L2" i="1"/>
  <c r="M2" i="1"/>
  <c r="N2" i="1"/>
  <c r="O2" i="1"/>
  <c r="P2" i="1"/>
  <c r="D2" i="1"/>
  <c r="F8" i="2" l="1"/>
  <c r="F9" i="2"/>
  <c r="F10" i="2"/>
  <c r="E4" i="2"/>
  <c r="F4" i="2"/>
  <c r="K21" i="1" s="1"/>
  <c r="K30" i="1" s="1"/>
  <c r="K31" i="1" s="1"/>
  <c r="E5" i="2"/>
  <c r="F5" i="2"/>
  <c r="E6" i="2"/>
  <c r="F6" i="2"/>
  <c r="E7" i="2"/>
  <c r="F7" i="2"/>
  <c r="E8" i="2"/>
  <c r="E9" i="2"/>
  <c r="E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F3" i="2"/>
  <c r="J19" i="1" s="1"/>
  <c r="J30" i="1" s="1"/>
  <c r="J31" i="1" s="1"/>
  <c r="E3" i="2"/>
  <c r="G18" i="2"/>
  <c r="I18" i="2" s="1"/>
  <c r="H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3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7" i="2"/>
  <c r="I9" i="2"/>
  <c r="I17" i="2"/>
  <c r="D3" i="6"/>
  <c r="D4" i="6"/>
  <c r="D5" i="6"/>
  <c r="D6" i="6"/>
  <c r="D7" i="6"/>
  <c r="D2" i="6"/>
  <c r="P9" i="1" l="1"/>
  <c r="M23" i="1"/>
  <c r="M30" i="1" s="1"/>
  <c r="M31" i="1" s="1"/>
  <c r="O9" i="1"/>
  <c r="N25" i="1"/>
  <c r="O29" i="1"/>
  <c r="O30" i="1" s="1"/>
  <c r="O31" i="1" s="1"/>
  <c r="N27" i="1"/>
  <c r="I13" i="2"/>
  <c r="I14" i="2"/>
  <c r="I10" i="2"/>
  <c r="I7" i="2"/>
  <c r="J7" i="2" s="1"/>
  <c r="I3" i="2"/>
  <c r="I4" i="2"/>
  <c r="I5" i="2"/>
  <c r="I16" i="2"/>
  <c r="I6" i="2"/>
  <c r="I15" i="2"/>
  <c r="I8" i="2"/>
  <c r="I11" i="2"/>
  <c r="G14" i="1"/>
  <c r="G15" i="1" s="1"/>
  <c r="I14" i="1"/>
  <c r="I15" i="1" s="1"/>
  <c r="J14" i="1"/>
  <c r="J15" i="1" s="1"/>
  <c r="D14" i="1"/>
  <c r="D15" i="1" s="1"/>
  <c r="E14" i="1"/>
  <c r="E15" i="1" s="1"/>
  <c r="H14" i="1"/>
  <c r="H15" i="1" s="1"/>
  <c r="F14" i="1"/>
  <c r="F15" i="1" s="1"/>
  <c r="N30" i="1" l="1"/>
  <c r="N31" i="1" s="1"/>
  <c r="I12" i="2"/>
  <c r="K14" i="1"/>
  <c r="K15" i="1" s="1"/>
  <c r="M14" i="1"/>
  <c r="M15" i="1" s="1"/>
  <c r="L14" i="1"/>
  <c r="L15" i="1" s="1"/>
  <c r="N14" i="1"/>
  <c r="N15" i="1" s="1"/>
  <c r="O14" i="1"/>
  <c r="O15" i="1" s="1"/>
  <c r="P14" i="1"/>
  <c r="P15" i="1" s="1"/>
</calcChain>
</file>

<file path=xl/sharedStrings.xml><?xml version="1.0" encoding="utf-8"?>
<sst xmlns="http://schemas.openxmlformats.org/spreadsheetml/2006/main" count="185" uniqueCount="73">
  <si>
    <t>申込日</t>
    <rPh sb="0" eb="3">
      <t>モウシコミヒ</t>
    </rPh>
    <phoneticPr fontId="1"/>
  </si>
  <si>
    <t>回数</t>
    <rPh sb="0" eb="2">
      <t>カイスウ</t>
    </rPh>
    <phoneticPr fontId="1"/>
  </si>
  <si>
    <t>残金</t>
    <rPh sb="0" eb="2">
      <t>ザンキン</t>
    </rPh>
    <phoneticPr fontId="1"/>
  </si>
  <si>
    <t>金額</t>
    <rPh sb="0" eb="2">
      <t>キンガク</t>
    </rPh>
    <phoneticPr fontId="1"/>
  </si>
  <si>
    <t>実績</t>
    <rPh sb="0" eb="2">
      <t>ジッセキ</t>
    </rPh>
    <phoneticPr fontId="1"/>
  </si>
  <si>
    <t>申込</t>
    <rPh sb="0" eb="2">
      <t>モウシコミ</t>
    </rPh>
    <phoneticPr fontId="1"/>
  </si>
  <si>
    <t>現金一括</t>
    <rPh sb="0" eb="2">
      <t>ゲンキン</t>
    </rPh>
    <rPh sb="2" eb="4">
      <t>イッカツ</t>
    </rPh>
    <phoneticPr fontId="1"/>
  </si>
  <si>
    <t>クレカ一括</t>
    <rPh sb="3" eb="5">
      <t>イッカツ</t>
    </rPh>
    <phoneticPr fontId="1"/>
  </si>
  <si>
    <t>毎月</t>
    <rPh sb="0" eb="2">
      <t>マイツキ</t>
    </rPh>
    <phoneticPr fontId="1"/>
  </si>
  <si>
    <t>サブスク</t>
  </si>
  <si>
    <t>合計</t>
    <rPh sb="0" eb="2">
      <t>ゴウケイ</t>
    </rPh>
    <phoneticPr fontId="1"/>
  </si>
  <si>
    <t>山田　テスト</t>
    <rPh sb="0" eb="2">
      <t>ヤマダ</t>
    </rPh>
    <phoneticPr fontId="1"/>
  </si>
  <si>
    <t>決済日</t>
    <rPh sb="0" eb="3">
      <t>ケッサイヒ</t>
    </rPh>
    <phoneticPr fontId="1"/>
  </si>
  <si>
    <t>翌1</t>
    <rPh sb="0" eb="1">
      <t>ヨク</t>
    </rPh>
    <phoneticPr fontId="1"/>
  </si>
  <si>
    <t>翌2</t>
    <rPh sb="0" eb="1">
      <t>ヨク</t>
    </rPh>
    <phoneticPr fontId="1"/>
  </si>
  <si>
    <t>翌3</t>
    <rPh sb="0" eb="1">
      <t>ヨク</t>
    </rPh>
    <phoneticPr fontId="1"/>
  </si>
  <si>
    <t>翌4</t>
    <rPh sb="0" eb="1">
      <t>ヨク</t>
    </rPh>
    <phoneticPr fontId="1"/>
  </si>
  <si>
    <t>翌5</t>
    <rPh sb="0" eb="1">
      <t>ヨク</t>
    </rPh>
    <phoneticPr fontId="1"/>
  </si>
  <si>
    <t>翌6</t>
    <rPh sb="0" eb="1">
      <t>ヨク</t>
    </rPh>
    <phoneticPr fontId="1"/>
  </si>
  <si>
    <t>翌7</t>
    <rPh sb="0" eb="1">
      <t>ヨク</t>
    </rPh>
    <phoneticPr fontId="1"/>
  </si>
  <si>
    <t>翌8</t>
    <rPh sb="0" eb="1">
      <t>ヨク</t>
    </rPh>
    <phoneticPr fontId="1"/>
  </si>
  <si>
    <t>翌9</t>
    <rPh sb="0" eb="1">
      <t>ヨク</t>
    </rPh>
    <phoneticPr fontId="1"/>
  </si>
  <si>
    <t>翌10</t>
    <rPh sb="0" eb="1">
      <t>ヨク</t>
    </rPh>
    <phoneticPr fontId="1"/>
  </si>
  <si>
    <t>翌11</t>
    <rPh sb="0" eb="1">
      <t>ヨク</t>
    </rPh>
    <phoneticPr fontId="1"/>
  </si>
  <si>
    <t>翌12</t>
    <rPh sb="0" eb="1">
      <t>ヨク</t>
    </rPh>
    <phoneticPr fontId="1"/>
  </si>
  <si>
    <t>一括入金済み</t>
    <rPh sb="0" eb="2">
      <t>イッカツ</t>
    </rPh>
    <rPh sb="2" eb="4">
      <t>ニュウキン</t>
    </rPh>
    <rPh sb="4" eb="5">
      <t>ス</t>
    </rPh>
    <phoneticPr fontId="1"/>
  </si>
  <si>
    <t>初回入金済み</t>
    <rPh sb="0" eb="2">
      <t>ショカイ</t>
    </rPh>
    <rPh sb="2" eb="4">
      <t>ニュウキン</t>
    </rPh>
    <rPh sb="4" eb="5">
      <t>スミ</t>
    </rPh>
    <phoneticPr fontId="1"/>
  </si>
  <si>
    <t>継続入金済み</t>
    <rPh sb="0" eb="2">
      <t>ケイゾク</t>
    </rPh>
    <rPh sb="2" eb="4">
      <t>ニュウキン</t>
    </rPh>
    <rPh sb="4" eb="5">
      <t>ス</t>
    </rPh>
    <phoneticPr fontId="1"/>
  </si>
  <si>
    <t>分割入金予定</t>
    <rPh sb="0" eb="2">
      <t>ブンカツ</t>
    </rPh>
    <rPh sb="2" eb="4">
      <t>ニュウキン</t>
    </rPh>
    <rPh sb="4" eb="6">
      <t>ヨテイ</t>
    </rPh>
    <phoneticPr fontId="1"/>
  </si>
  <si>
    <t>継続入金予定</t>
    <rPh sb="0" eb="2">
      <t>ケイゾク</t>
    </rPh>
    <rPh sb="2" eb="4">
      <t>ニュウキン</t>
    </rPh>
    <rPh sb="4" eb="6">
      <t>ヨテイ</t>
    </rPh>
    <phoneticPr fontId="1"/>
  </si>
  <si>
    <t>分割入金済み</t>
    <rPh sb="0" eb="2">
      <t>ブンカツ</t>
    </rPh>
    <rPh sb="2" eb="4">
      <t>ニュウキン</t>
    </rPh>
    <rPh sb="4" eb="5">
      <t>ス</t>
    </rPh>
    <phoneticPr fontId="1"/>
  </si>
  <si>
    <t>山本　テスト</t>
    <rPh sb="0" eb="2">
      <t>ヤマモト</t>
    </rPh>
    <phoneticPr fontId="1"/>
  </si>
  <si>
    <t>鈴木　テスト</t>
    <rPh sb="0" eb="2">
      <t>スズキ</t>
    </rPh>
    <phoneticPr fontId="1"/>
  </si>
  <si>
    <t>佐藤　テスト</t>
    <rPh sb="0" eb="2">
      <t>サトウ</t>
    </rPh>
    <phoneticPr fontId="1"/>
  </si>
  <si>
    <t>件数</t>
    <rPh sb="0" eb="2">
      <t>ケンスウ</t>
    </rPh>
    <phoneticPr fontId="1"/>
  </si>
  <si>
    <t>クレカ分割</t>
    <rPh sb="3" eb="5">
      <t>ブンカツ</t>
    </rPh>
    <phoneticPr fontId="1"/>
  </si>
  <si>
    <t>一括入金予定</t>
    <rPh sb="0" eb="2">
      <t>イッカツ</t>
    </rPh>
    <rPh sb="2" eb="4">
      <t>ニュウキン</t>
    </rPh>
    <rPh sb="4" eb="6">
      <t>ヨテイ</t>
    </rPh>
    <phoneticPr fontId="1"/>
  </si>
  <si>
    <t>初回入金予定</t>
    <rPh sb="0" eb="2">
      <t>ショカイ</t>
    </rPh>
    <rPh sb="2" eb="4">
      <t>ニュウキン</t>
    </rPh>
    <rPh sb="4" eb="6">
      <t>ヨテイ</t>
    </rPh>
    <phoneticPr fontId="1"/>
  </si>
  <si>
    <t>一括入金予定</t>
  </si>
  <si>
    <t>分割入金予定</t>
    <phoneticPr fontId="1"/>
  </si>
  <si>
    <t>予定</t>
    <rPh sb="0" eb="2">
      <t>ヨテイ</t>
    </rPh>
    <phoneticPr fontId="1"/>
  </si>
  <si>
    <t>一括入金済み</t>
  </si>
  <si>
    <t>初回入金済み</t>
    <rPh sb="0" eb="2">
      <t>ショカイ</t>
    </rPh>
    <rPh sb="2" eb="4">
      <t>ニュウキン</t>
    </rPh>
    <phoneticPr fontId="1"/>
  </si>
  <si>
    <t>分割入金済み</t>
    <rPh sb="0" eb="2">
      <t>ブンカツ</t>
    </rPh>
    <rPh sb="2" eb="4">
      <t>ニュウキン</t>
    </rPh>
    <phoneticPr fontId="1"/>
  </si>
  <si>
    <t>翌*</t>
    <rPh sb="0" eb="1">
      <t>ヨク</t>
    </rPh>
    <phoneticPr fontId="1"/>
  </si>
  <si>
    <t>継続入金済み</t>
    <rPh sb="0" eb="2">
      <t>ケイゾク</t>
    </rPh>
    <rPh sb="2" eb="4">
      <t>ニュウキン</t>
    </rPh>
    <phoneticPr fontId="1"/>
  </si>
  <si>
    <t>決済一覧.</t>
    <rPh sb="0" eb="2">
      <t>ケッサイ</t>
    </rPh>
    <rPh sb="2" eb="4">
      <t>イチラン</t>
    </rPh>
    <phoneticPr fontId="1"/>
  </si>
  <si>
    <t>現金一括.</t>
    <rPh sb="0" eb="2">
      <t>ゲンキン</t>
    </rPh>
    <rPh sb="2" eb="4">
      <t>イッカツ</t>
    </rPh>
    <phoneticPr fontId="1"/>
  </si>
  <si>
    <t>クレカ一括.</t>
    <rPh sb="3" eb="5">
      <t>イッカツ</t>
    </rPh>
    <phoneticPr fontId="1"/>
  </si>
  <si>
    <t>クレカ3分割.</t>
    <rPh sb="4" eb="6">
      <t>ブンカツ</t>
    </rPh>
    <phoneticPr fontId="1"/>
  </si>
  <si>
    <t>クレカ5分割.</t>
    <rPh sb="4" eb="6">
      <t>ブンカツ</t>
    </rPh>
    <phoneticPr fontId="1"/>
  </si>
  <si>
    <t>クレカ10分割.</t>
    <rPh sb="5" eb="7">
      <t>ブンカツ</t>
    </rPh>
    <phoneticPr fontId="1"/>
  </si>
  <si>
    <t>クレカ12分割.</t>
    <rPh sb="5" eb="7">
      <t>ブンカツ</t>
    </rPh>
    <phoneticPr fontId="1"/>
  </si>
  <si>
    <t>サブスク.</t>
    <phoneticPr fontId="1"/>
  </si>
  <si>
    <t>初回.</t>
    <rPh sb="0" eb="2">
      <t>ショカイ</t>
    </rPh>
    <phoneticPr fontId="1"/>
  </si>
  <si>
    <t>2回.</t>
    <rPh sb="1" eb="2">
      <t>カイ</t>
    </rPh>
    <phoneticPr fontId="1"/>
  </si>
  <si>
    <t>3回.</t>
    <rPh sb="1" eb="2">
      <t>カイ</t>
    </rPh>
    <phoneticPr fontId="1"/>
  </si>
  <si>
    <t>4回.</t>
    <rPh sb="1" eb="2">
      <t>カイ</t>
    </rPh>
    <phoneticPr fontId="1"/>
  </si>
  <si>
    <t>5回.</t>
    <rPh sb="1" eb="2">
      <t>カイ</t>
    </rPh>
    <phoneticPr fontId="1"/>
  </si>
  <si>
    <t>6回.</t>
    <rPh sb="1" eb="2">
      <t>カイ</t>
    </rPh>
    <phoneticPr fontId="1"/>
  </si>
  <si>
    <t>7回.</t>
    <rPh sb="1" eb="2">
      <t>カイ</t>
    </rPh>
    <phoneticPr fontId="1"/>
  </si>
  <si>
    <t>8回.</t>
    <rPh sb="1" eb="2">
      <t>カイ</t>
    </rPh>
    <phoneticPr fontId="1"/>
  </si>
  <si>
    <t>9回.</t>
    <rPh sb="1" eb="2">
      <t>カイ</t>
    </rPh>
    <phoneticPr fontId="1"/>
  </si>
  <si>
    <t>10回.</t>
    <rPh sb="2" eb="3">
      <t>カイ</t>
    </rPh>
    <phoneticPr fontId="1"/>
  </si>
  <si>
    <t>11回.</t>
    <rPh sb="2" eb="3">
      <t>カイ</t>
    </rPh>
    <phoneticPr fontId="1"/>
  </si>
  <si>
    <t>12回.</t>
    <rPh sb="2" eb="3">
      <t>カイ</t>
    </rPh>
    <phoneticPr fontId="1"/>
  </si>
  <si>
    <t>商品金額.</t>
    <rPh sb="0" eb="2">
      <t>ショウヒン</t>
    </rPh>
    <rPh sb="2" eb="4">
      <t>キンガク</t>
    </rPh>
    <phoneticPr fontId="1"/>
  </si>
  <si>
    <t>回数.</t>
    <rPh sb="0" eb="2">
      <t>カイスウ</t>
    </rPh>
    <phoneticPr fontId="1"/>
  </si>
  <si>
    <t>各回金額.</t>
    <rPh sb="0" eb="2">
      <t>カクカイ</t>
    </rPh>
    <rPh sb="2" eb="4">
      <t>キンガク</t>
    </rPh>
    <phoneticPr fontId="1"/>
  </si>
  <si>
    <t>氏名</t>
    <rPh sb="0" eb="2">
      <t>シメイ</t>
    </rPh>
    <phoneticPr fontId="1"/>
  </si>
  <si>
    <t>決済月.</t>
    <rPh sb="0" eb="2">
      <t>ケッサイ</t>
    </rPh>
    <rPh sb="2" eb="3">
      <t>ツキ</t>
    </rPh>
    <phoneticPr fontId="1"/>
  </si>
  <si>
    <t>ステータス</t>
    <phoneticPr fontId="1"/>
  </si>
  <si>
    <t>サブスク.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</si>
</sst>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4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38" fontId="0" fillId="3" borderId="1" xfId="1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Continuous" vertic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>
      <alignment vertical="center"/>
    </xf>
    <xf numFmtId="38" fontId="3" fillId="0" borderId="1" xfId="1" applyFont="1" applyBorder="1">
      <alignment vertical="center"/>
    </xf>
    <xf numFmtId="38" fontId="3" fillId="0" borderId="11" xfId="1" applyFont="1" applyBorder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5" borderId="8" xfId="1" applyFont="1" applyFill="1" applyBorder="1" applyAlignment="1">
      <alignment horizontal="right" vertical="center"/>
    </xf>
    <xf numFmtId="38" fontId="5" fillId="5" borderId="9" xfId="1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centerContinuous" vertical="center" shrinkToFit="1"/>
    </xf>
    <xf numFmtId="0" fontId="0" fillId="5" borderId="4" xfId="0" applyFill="1" applyBorder="1" applyAlignment="1">
      <alignment horizontal="centerContinuous" vertical="center" shrinkToFit="1"/>
    </xf>
    <xf numFmtId="0" fontId="0" fillId="5" borderId="3" xfId="0" applyFill="1" applyBorder="1" applyAlignment="1">
      <alignment horizontal="centerContinuous" vertical="center" shrinkToFit="1"/>
    </xf>
    <xf numFmtId="0" fontId="0" fillId="3" borderId="10" xfId="0" applyFill="1" applyBorder="1" applyAlignment="1">
      <alignment horizontal="center" vertical="center"/>
    </xf>
    <xf numFmtId="38" fontId="0" fillId="3" borderId="11" xfId="1" applyFont="1" applyFill="1" applyBorder="1" applyAlignment="1">
      <alignment horizontal="center" vertical="center"/>
    </xf>
    <xf numFmtId="38" fontId="0" fillId="3" borderId="12" xfId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11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8" fontId="0" fillId="2" borderId="10" xfId="1" applyFont="1" applyFill="1" applyBorder="1" applyAlignment="1">
      <alignment horizontal="center" vertical="center"/>
    </xf>
    <xf numFmtId="38" fontId="3" fillId="0" borderId="10" xfId="1" applyFont="1" applyBorder="1">
      <alignment vertical="center"/>
    </xf>
    <xf numFmtId="0" fontId="5" fillId="5" borderId="14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right" vertical="center"/>
    </xf>
    <xf numFmtId="0" fontId="5" fillId="4" borderId="13" xfId="0" applyFont="1" applyFill="1" applyBorder="1" applyAlignment="1">
      <alignment horizontal="center" vertical="center"/>
    </xf>
    <xf numFmtId="38" fontId="6" fillId="0" borderId="13" xfId="1" applyFont="1" applyBorder="1">
      <alignment vertical="center"/>
    </xf>
    <xf numFmtId="38" fontId="0" fillId="5" borderId="1" xfId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Continuous" vertical="center"/>
      <protection locked="0"/>
    </xf>
    <xf numFmtId="0" fontId="0" fillId="2" borderId="4" xfId="0" applyFill="1" applyBorder="1" applyAlignment="1" applyProtection="1">
      <alignment horizontal="centerContinuous" vertical="center"/>
      <protection locked="0"/>
    </xf>
    <xf numFmtId="176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Continuous" vertical="center"/>
      <protection locked="0"/>
    </xf>
    <xf numFmtId="38" fontId="0" fillId="4" borderId="4" xfId="1" applyFont="1" applyFill="1" applyBorder="1" applyAlignment="1" applyProtection="1">
      <alignment horizontal="centerContinuous" vertical="center"/>
      <protection locked="0"/>
    </xf>
    <xf numFmtId="0" fontId="0" fillId="4" borderId="3" xfId="0" applyFill="1" applyBorder="1" applyAlignment="1" applyProtection="1">
      <alignment horizontal="centerContinuous" vertical="center"/>
      <protection locked="0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38" fontId="0" fillId="5" borderId="1" xfId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Continuous" vertical="center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38" fontId="6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35">
    <dxf>
      <border diagonalUp="0" diagonalDown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/>
        <vertical/>
        <horizontal/>
      </border>
    </dxf>
    <dxf>
      <border outline="0">
        <bottom style="thin">
          <color theme="9" tint="0.39997558519241921"/>
        </bottom>
      </border>
    </dxf>
    <dxf>
      <alignment horizontal="left" vertical="center" textRotation="0" wrapText="0" indent="0" justifyLastLine="0" shrinkToFit="0" readingOrder="0"/>
    </dxf>
    <dxf>
      <border outline="0">
        <bottom style="thin">
          <color theme="9" tint="0.39997558519241921"/>
        </bottom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color theme="0" tint="-0.34998626667073579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949D83-6EF0-45E4-8B7D-FA458716AD94}" name="決済一覧." displayName="決済一覧." ref="A1:A8" totalsRowShown="0" headerRowDxfId="19">
  <autoFilter ref="A1:A8" xr:uid="{27949D83-6EF0-45E4-8B7D-FA458716AD94}"/>
  <tableColumns count="1">
    <tableColumn id="1" xr3:uid="{5755242F-480E-491A-A1F9-4D9B191AC1A7}" name="決済一覧.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81628C-BBA0-4C33-95E6-3E71429A656E}" name="初回." displayName="初回." ref="F1:F5" totalsRowShown="0" headerRowDxfId="2" tableBorderDxfId="1">
  <autoFilter ref="F1:F5" xr:uid="{B781628C-BBA0-4C33-95E6-3E71429A656E}"/>
  <tableColumns count="1">
    <tableColumn id="1" xr3:uid="{1978F09A-1DF8-4ED0-BF20-30A864F2E3FF}" name="初回.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D95EEE-D0F2-4060-903D-5ED6BACC2F9E}" name="回数." displayName="回数." ref="B1:B8" totalsRowShown="0" headerRowDxfId="18" dataDxfId="17">
  <autoFilter ref="B1:B8" xr:uid="{F4D95EEE-D0F2-4060-903D-5ED6BACC2F9E}"/>
  <tableColumns count="1">
    <tableColumn id="1" xr3:uid="{3A5CAA5D-7315-4F83-9603-B3E512C532D4}" name="回数.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ECE0CC-2843-4A6F-97B2-7C9A9719D721}" name="商品金額." displayName="商品金額." ref="C1:D8" totalsRowShown="0" headerRowDxfId="15" dataDxfId="14" headerRowCellStyle="桁区切り" dataCellStyle="桁区切り">
  <autoFilter ref="C1:D8" xr:uid="{45ECE0CC-2843-4A6F-97B2-7C9A9719D721}"/>
  <tableColumns count="2">
    <tableColumn id="1" xr3:uid="{D2C29CA7-94CF-420F-88A9-4F66720D30D5}" name="商品金額." dataDxfId="13" dataCellStyle="桁区切り"/>
    <tableColumn id="2" xr3:uid="{09D4C958-7B2C-480A-96F0-97D9ECAC31AB}" name="各回金額." dataDxfId="12" dataCellStyle="桁区切り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B374CFB-8063-46A4-BDE7-B09541689E26}" name="決済月." displayName="決済月." ref="M1:M25" totalsRowShown="0" headerRowDxfId="11" dataDxfId="10">
  <autoFilter ref="M1:M25" xr:uid="{4B374CFB-8063-46A4-BDE7-B09541689E26}"/>
  <tableColumns count="1">
    <tableColumn id="1" xr3:uid="{26EE09AC-FA17-404B-A133-1E62FE3DBF4A}" name="決済月." dataDxfId="9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1A6D65A-E56A-43E5-BF6D-C82B648C76AA}" name="クレカ3分割." displayName="クレカ3分割." ref="G1:G3" totalsRowShown="0" headerRowDxfId="8">
  <autoFilter ref="G1:G3" xr:uid="{21A6D65A-E56A-43E5-BF6D-C82B648C76AA}"/>
  <tableColumns count="1">
    <tableColumn id="1" xr3:uid="{C7B27FA4-D505-4992-86E2-B73109D092A3}" name="クレカ3分割.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9B297F9-D1D4-4BCF-AB7E-B697EE8485B8}" name="クレカ5分割." displayName="クレカ5分割." ref="H1:H3" totalsRowShown="0" headerRowDxfId="7">
  <autoFilter ref="H1:H3" xr:uid="{89B297F9-D1D4-4BCF-AB7E-B697EE8485B8}"/>
  <tableColumns count="1">
    <tableColumn id="1" xr3:uid="{44916AD5-3247-4D99-A10A-DD395BBB0231}" name="クレカ5分割.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BA8294A-7523-4EE7-B7AC-C90697EB9C99}" name="クレカ10分割." displayName="クレカ10分割." ref="I1:I3" totalsRowShown="0" headerRowDxfId="6">
  <autoFilter ref="I1:I3" xr:uid="{5BA8294A-7523-4EE7-B7AC-C90697EB9C99}"/>
  <tableColumns count="1">
    <tableColumn id="1" xr3:uid="{DAEE7E91-7B37-4F3E-AFF9-A66B7462D29B}" name="クレカ10分割.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6CD8E36-8913-485D-ABB4-914907E109FC}" name="クレカ12分割." displayName="クレカ12分割." ref="J1:J3" totalsRowShown="0" headerRowDxfId="5">
  <autoFilter ref="J1:J3" xr:uid="{86CD8E36-8913-485D-ABB4-914907E109FC}"/>
  <tableColumns count="1">
    <tableColumn id="1" xr3:uid="{D51A1925-2FF4-4325-89C1-76C5C5A2328A}" name="クレカ12分割.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627E598-4E88-4FBC-9731-F3B28FBF43A0}" name="サブスク." displayName="サブスク." ref="K1:K3" totalsRowShown="0" headerRowDxfId="4" tableBorderDxfId="3">
  <autoFilter ref="K1:K3" xr:uid="{0627E598-4E88-4FBC-9731-F3B28FBF43A0}"/>
  <tableColumns count="1">
    <tableColumn id="1" xr3:uid="{85D15913-1A23-434E-90AE-C391D51B4094}" name="サブスク.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E23D-2CEB-4084-938A-135C745FDF07}">
  <dimension ref="A1:P31"/>
  <sheetViews>
    <sheetView tabSelected="1" zoomScale="115" zoomScaleNormal="115" workbookViewId="0"/>
  </sheetViews>
  <sheetFormatPr defaultRowHeight="18.75" x14ac:dyDescent="0.4"/>
  <cols>
    <col min="1" max="1" width="11" style="6" bestFit="1" customWidth="1"/>
    <col min="2" max="2" width="13" style="6" bestFit="1" customWidth="1"/>
    <col min="3" max="3" width="5.25" style="1" bestFit="1" customWidth="1"/>
    <col min="4" max="16" width="8.375" style="3" bestFit="1" customWidth="1"/>
  </cols>
  <sheetData>
    <row r="1" spans="1:16" x14ac:dyDescent="0.4">
      <c r="A1" s="21" t="s">
        <v>40</v>
      </c>
      <c r="B1" s="22"/>
      <c r="C1" s="23"/>
      <c r="D1" s="42">
        <v>4</v>
      </c>
      <c r="E1" s="42">
        <v>5</v>
      </c>
      <c r="F1" s="42">
        <v>6</v>
      </c>
      <c r="G1" s="42">
        <v>7</v>
      </c>
      <c r="H1" s="42">
        <v>8</v>
      </c>
      <c r="I1" s="42">
        <v>9</v>
      </c>
      <c r="J1" s="42">
        <v>10</v>
      </c>
      <c r="K1" s="42">
        <v>11</v>
      </c>
      <c r="L1" s="42">
        <v>12</v>
      </c>
      <c r="M1" s="42">
        <v>1</v>
      </c>
      <c r="N1" s="42">
        <v>2</v>
      </c>
      <c r="O1" s="42">
        <v>3</v>
      </c>
      <c r="P1" s="42" t="s">
        <v>44</v>
      </c>
    </row>
    <row r="2" spans="1:16" x14ac:dyDescent="0.4">
      <c r="A2" s="27" t="s">
        <v>6</v>
      </c>
      <c r="B2" s="24" t="s">
        <v>38</v>
      </c>
      <c r="C2" s="13" t="s">
        <v>34</v>
      </c>
      <c r="D2" s="16">
        <f t="shared" ref="D2:P2" si="0">COUNTIFS(決済方法.,"現金一括.",ステータス1.,"一括入金予定",決済月1.,D$1)</f>
        <v>0</v>
      </c>
      <c r="E2" s="16">
        <f t="shared" si="0"/>
        <v>0</v>
      </c>
      <c r="F2" s="16">
        <f t="shared" si="0"/>
        <v>0</v>
      </c>
      <c r="G2" s="16">
        <f t="shared" si="0"/>
        <v>0</v>
      </c>
      <c r="H2" s="16">
        <f t="shared" si="0"/>
        <v>0</v>
      </c>
      <c r="I2" s="16">
        <f t="shared" si="0"/>
        <v>0</v>
      </c>
      <c r="J2" s="16">
        <f t="shared" si="0"/>
        <v>0</v>
      </c>
      <c r="K2" s="16">
        <f t="shared" si="0"/>
        <v>0</v>
      </c>
      <c r="L2" s="16">
        <f t="shared" si="0"/>
        <v>0</v>
      </c>
      <c r="M2" s="16">
        <f t="shared" si="0"/>
        <v>0</v>
      </c>
      <c r="N2" s="16">
        <f t="shared" si="0"/>
        <v>0</v>
      </c>
      <c r="O2" s="16">
        <f t="shared" si="0"/>
        <v>0</v>
      </c>
      <c r="P2" s="16">
        <f t="shared" si="0"/>
        <v>0</v>
      </c>
    </row>
    <row r="3" spans="1:16" s="3" customFormat="1" x14ac:dyDescent="0.4">
      <c r="A3" s="28"/>
      <c r="B3" s="25"/>
      <c r="C3" s="17" t="s">
        <v>3</v>
      </c>
      <c r="D3" s="15">
        <f t="shared" ref="D3:P3" si="1">SUMIFS(各回金額.,決済方法.,"現金一括.",ステータス1.,"一括入金予定",決済月1.,D$1)</f>
        <v>0</v>
      </c>
      <c r="E3" s="15">
        <f t="shared" si="1"/>
        <v>0</v>
      </c>
      <c r="F3" s="15">
        <f t="shared" si="1"/>
        <v>0</v>
      </c>
      <c r="G3" s="15">
        <f t="shared" si="1"/>
        <v>0</v>
      </c>
      <c r="H3" s="15">
        <f t="shared" si="1"/>
        <v>0</v>
      </c>
      <c r="I3" s="15">
        <f t="shared" si="1"/>
        <v>0</v>
      </c>
      <c r="J3" s="15">
        <f t="shared" si="1"/>
        <v>0</v>
      </c>
      <c r="K3" s="15">
        <f t="shared" si="1"/>
        <v>0</v>
      </c>
      <c r="L3" s="15">
        <f t="shared" si="1"/>
        <v>0</v>
      </c>
      <c r="M3" s="15">
        <f t="shared" si="1"/>
        <v>0</v>
      </c>
      <c r="N3" s="15">
        <f t="shared" si="1"/>
        <v>0</v>
      </c>
      <c r="O3" s="15">
        <f t="shared" si="1"/>
        <v>0</v>
      </c>
      <c r="P3" s="15">
        <f t="shared" si="1"/>
        <v>0</v>
      </c>
    </row>
    <row r="4" spans="1:16" x14ac:dyDescent="0.4">
      <c r="A4" s="24" t="s">
        <v>7</v>
      </c>
      <c r="B4" s="24" t="s">
        <v>38</v>
      </c>
      <c r="C4" s="13" t="s">
        <v>34</v>
      </c>
      <c r="D4" s="16">
        <f t="shared" ref="D4:P4" si="2">COUNTIFS(決済方法.,"クレカ一括.",ステータス1.,"一括入金予定",決済月1.,D$1)</f>
        <v>0</v>
      </c>
      <c r="E4" s="16">
        <f t="shared" si="2"/>
        <v>0</v>
      </c>
      <c r="F4" s="16">
        <f t="shared" si="2"/>
        <v>0</v>
      </c>
      <c r="G4" s="16">
        <f t="shared" si="2"/>
        <v>0</v>
      </c>
      <c r="H4" s="16">
        <f t="shared" si="2"/>
        <v>0</v>
      </c>
      <c r="I4" s="16">
        <f t="shared" si="2"/>
        <v>0</v>
      </c>
      <c r="J4" s="16">
        <f t="shared" si="2"/>
        <v>0</v>
      </c>
      <c r="K4" s="16">
        <f t="shared" si="2"/>
        <v>0</v>
      </c>
      <c r="L4" s="16">
        <f t="shared" si="2"/>
        <v>0</v>
      </c>
      <c r="M4" s="16">
        <f t="shared" si="2"/>
        <v>0</v>
      </c>
      <c r="N4" s="16">
        <f t="shared" si="2"/>
        <v>0</v>
      </c>
      <c r="O4" s="16">
        <f t="shared" si="2"/>
        <v>0</v>
      </c>
      <c r="P4" s="16">
        <f t="shared" si="2"/>
        <v>0</v>
      </c>
    </row>
    <row r="5" spans="1:16" s="3" customFormat="1" x14ac:dyDescent="0.4">
      <c r="A5" s="25"/>
      <c r="B5" s="25"/>
      <c r="C5" s="17" t="s">
        <v>3</v>
      </c>
      <c r="D5" s="15">
        <f t="shared" ref="D5:P5" si="3">SUMIFS(各回金額.,決済方法.,"クレカ一括.",ステータス1.,"一括入金予定",決済月1.,D$1)</f>
        <v>0</v>
      </c>
      <c r="E5" s="15">
        <f t="shared" si="3"/>
        <v>0</v>
      </c>
      <c r="F5" s="15">
        <f t="shared" si="3"/>
        <v>0</v>
      </c>
      <c r="G5" s="15">
        <f t="shared" si="3"/>
        <v>0</v>
      </c>
      <c r="H5" s="15">
        <f t="shared" si="3"/>
        <v>0</v>
      </c>
      <c r="I5" s="15">
        <f t="shared" si="3"/>
        <v>0</v>
      </c>
      <c r="J5" s="15">
        <f t="shared" si="3"/>
        <v>0</v>
      </c>
      <c r="K5" s="15">
        <f t="shared" si="3"/>
        <v>0</v>
      </c>
      <c r="L5" s="15">
        <f t="shared" si="3"/>
        <v>0</v>
      </c>
      <c r="M5" s="15">
        <f t="shared" si="3"/>
        <v>0</v>
      </c>
      <c r="N5" s="15">
        <f t="shared" si="3"/>
        <v>0</v>
      </c>
      <c r="O5" s="15">
        <f t="shared" si="3"/>
        <v>0</v>
      </c>
      <c r="P5" s="15">
        <f t="shared" si="3"/>
        <v>0</v>
      </c>
    </row>
    <row r="6" spans="1:16" x14ac:dyDescent="0.4">
      <c r="A6" s="24" t="s">
        <v>35</v>
      </c>
      <c r="B6" s="24" t="s">
        <v>37</v>
      </c>
      <c r="C6" s="13" t="s">
        <v>34</v>
      </c>
      <c r="D6" s="16">
        <f t="shared" ref="D6:P6" si="4">COUNTIFS(決済方法.,"**分割.",ステータス1.,"初回入金予定",決済月1.,D$1)</f>
        <v>0</v>
      </c>
      <c r="E6" s="16">
        <f t="shared" si="4"/>
        <v>0</v>
      </c>
      <c r="F6" s="16">
        <f t="shared" si="4"/>
        <v>0</v>
      </c>
      <c r="G6" s="16">
        <f t="shared" si="4"/>
        <v>0</v>
      </c>
      <c r="H6" s="16">
        <f t="shared" si="4"/>
        <v>0</v>
      </c>
      <c r="I6" s="16">
        <f t="shared" si="4"/>
        <v>0</v>
      </c>
      <c r="J6" s="16">
        <f t="shared" si="4"/>
        <v>0</v>
      </c>
      <c r="K6" s="16">
        <f t="shared" si="4"/>
        <v>0</v>
      </c>
      <c r="L6" s="16">
        <f t="shared" si="4"/>
        <v>0</v>
      </c>
      <c r="M6" s="16">
        <f t="shared" si="4"/>
        <v>0</v>
      </c>
      <c r="N6" s="16">
        <f t="shared" si="4"/>
        <v>1</v>
      </c>
      <c r="O6" s="16">
        <f t="shared" si="4"/>
        <v>0</v>
      </c>
      <c r="P6" s="16">
        <f t="shared" si="4"/>
        <v>0</v>
      </c>
    </row>
    <row r="7" spans="1:16" s="3" customFormat="1" x14ac:dyDescent="0.4">
      <c r="A7" s="26"/>
      <c r="B7" s="25"/>
      <c r="C7" s="17" t="s">
        <v>3</v>
      </c>
      <c r="D7" s="15">
        <f t="shared" ref="D7:P7" si="5">SUMIFS(各回金額.,決済方法.,"**分割.",ステータス1.,"初回入金予定",決済月1.,D$1)</f>
        <v>0</v>
      </c>
      <c r="E7" s="15">
        <f t="shared" si="5"/>
        <v>0</v>
      </c>
      <c r="F7" s="15">
        <f t="shared" si="5"/>
        <v>0</v>
      </c>
      <c r="G7" s="15">
        <f t="shared" si="5"/>
        <v>0</v>
      </c>
      <c r="H7" s="15">
        <f t="shared" si="5"/>
        <v>0</v>
      </c>
      <c r="I7" s="15">
        <f t="shared" si="5"/>
        <v>0</v>
      </c>
      <c r="J7" s="15">
        <f t="shared" si="5"/>
        <v>0</v>
      </c>
      <c r="K7" s="15">
        <f t="shared" si="5"/>
        <v>0</v>
      </c>
      <c r="L7" s="15">
        <f t="shared" si="5"/>
        <v>0</v>
      </c>
      <c r="M7" s="15">
        <f t="shared" si="5"/>
        <v>0</v>
      </c>
      <c r="N7" s="15">
        <f t="shared" si="5"/>
        <v>50000</v>
      </c>
      <c r="O7" s="15">
        <f t="shared" si="5"/>
        <v>0</v>
      </c>
      <c r="P7" s="15">
        <f t="shared" si="5"/>
        <v>0</v>
      </c>
    </row>
    <row r="8" spans="1:16" x14ac:dyDescent="0.4">
      <c r="A8" s="29"/>
      <c r="B8" s="24" t="s">
        <v>39</v>
      </c>
      <c r="C8" s="13" t="s">
        <v>34</v>
      </c>
      <c r="D8" s="16">
        <f t="shared" ref="D8:P8" si="6">COUNTIFS(決済方法.,"**分割.",ステータス2.,"分割入金予定",決済月2.,D$1)
+COUNTIFS(決済方法.,"**分割.",ステータス3.,"分割入金予定",決済月3.,D$1)
+COUNTIFS(決済方法.,"**分割.",ステータス4.,"分割入金予定",決済月4.,D$1)
+COUNTIFS(決済方法.,"**分割.",ステータス5.,"分割入金予定",決済月5.,D$1)
+COUNTIFS(決済方法.,"**分割.",ステータス6.,"分割入金予定",決済月6.,D$1)
+COUNTIFS(決済方法.,"**分割.",ステータス7.,"分割入金予定",決済月7.,D$1)
+COUNTIFS(決済方法.,"**分割.",ステータス8.,"分割入金予定",決済月8.,D$1)
+COUNTIFS(決済方法.,"**分割.",ステータス9.,"分割入金予定",決済月9.,D$1)
+COUNTIFS(決済方法.,"**分割.",ステータス10.,"分割入金予定",決済月10.,D$1)
+COUNTIFS(決済方法.,"**分割.",ステータス11.,"分割入金予定",決済月11.,D$1)
+COUNTIFS(決済方法.,"**分割.",ステータス12.,"分割入金予定",決済月12.,D$1)</f>
        <v>0</v>
      </c>
      <c r="E8" s="16">
        <f t="shared" si="6"/>
        <v>0</v>
      </c>
      <c r="F8" s="16">
        <f t="shared" si="6"/>
        <v>0</v>
      </c>
      <c r="G8" s="16">
        <f t="shared" si="6"/>
        <v>0</v>
      </c>
      <c r="H8" s="16">
        <f t="shared" si="6"/>
        <v>0</v>
      </c>
      <c r="I8" s="16">
        <f t="shared" si="6"/>
        <v>0</v>
      </c>
      <c r="J8" s="16">
        <f t="shared" si="6"/>
        <v>0</v>
      </c>
      <c r="K8" s="16">
        <f t="shared" si="6"/>
        <v>0</v>
      </c>
      <c r="L8" s="16">
        <f t="shared" si="6"/>
        <v>0</v>
      </c>
      <c r="M8" s="16">
        <f t="shared" si="6"/>
        <v>0</v>
      </c>
      <c r="N8" s="16">
        <f t="shared" si="6"/>
        <v>1</v>
      </c>
      <c r="O8" s="16">
        <f t="shared" si="6"/>
        <v>2</v>
      </c>
      <c r="P8" s="16">
        <f t="shared" si="6"/>
        <v>3</v>
      </c>
    </row>
    <row r="9" spans="1:16" s="3" customFormat="1" x14ac:dyDescent="0.4">
      <c r="A9" s="25"/>
      <c r="B9" s="25"/>
      <c r="C9" s="17" t="s">
        <v>3</v>
      </c>
      <c r="D9" s="15">
        <f t="shared" ref="D9:P9" si="7">SUMIFS(各回金額.,決済方法.,"**分割.",ステータス2.,"分割入金予定",決済月2.,D$1)
+SUMIFS(各回金額.,決済方法.,"**分割.",ステータス3.,"分割入金予定",決済月3.,D$1)
+SUMIFS(各回金額.,決済方法.,"**分割.",ステータス4.,"分割入金予定",決済月4.,D$1)
+SUMIFS(各回金額.,決済方法.,"**分割.",ステータス5.,"分割入金予定",決済月5.,D$1)
+SUMIFS(各回金額.,決済方法.,"**分割.",ステータス6.,"分割入金予定",決済月6.,D$1)
+SUMIFS(各回金額.,決済方法.,"**分割.",ステータス8.,"分割入金予定",決済月7.,D$1)
+SUMIFS(各回金額.,決済方法.,"**分割.",ステータス9.,"分割入金予定",決済月9.,D$1)
+SUMIFS(各回金額.,決済方法.,"**分割.",ステータス10.,"分割入金予定",決済月10.,D$1)
+SUMIFS(各回金額.,決済方法.,"**分割.",ステータス11.,"分割入金予定",決済月11.,D$1)
+SUMIFS(各回金額.,決済方法.,"**分割.",ステータス12.,"分割入金予定",決済月12.,D$1)</f>
        <v>0</v>
      </c>
      <c r="E9" s="15">
        <f t="shared" si="7"/>
        <v>0</v>
      </c>
      <c r="F9" s="15">
        <f t="shared" si="7"/>
        <v>0</v>
      </c>
      <c r="G9" s="15">
        <f t="shared" si="7"/>
        <v>0</v>
      </c>
      <c r="H9" s="15">
        <f t="shared" si="7"/>
        <v>0</v>
      </c>
      <c r="I9" s="15">
        <f t="shared" si="7"/>
        <v>0</v>
      </c>
      <c r="J9" s="15">
        <f t="shared" si="7"/>
        <v>0</v>
      </c>
      <c r="K9" s="15">
        <f t="shared" si="7"/>
        <v>0</v>
      </c>
      <c r="L9" s="15">
        <f t="shared" si="7"/>
        <v>0</v>
      </c>
      <c r="M9" s="15">
        <f t="shared" si="7"/>
        <v>0</v>
      </c>
      <c r="N9" s="15">
        <f t="shared" si="7"/>
        <v>70000</v>
      </c>
      <c r="O9" s="15">
        <f t="shared" si="7"/>
        <v>120000</v>
      </c>
      <c r="P9" s="15">
        <f t="shared" si="7"/>
        <v>150000</v>
      </c>
    </row>
    <row r="10" spans="1:16" x14ac:dyDescent="0.4">
      <c r="A10" s="24" t="s">
        <v>9</v>
      </c>
      <c r="B10" s="24" t="s">
        <v>37</v>
      </c>
      <c r="C10" s="13" t="s">
        <v>34</v>
      </c>
      <c r="D10" s="16">
        <f t="shared" ref="D10:P10" si="8">COUNTIFS(決済方法.,"サブスク.",ステータス1.,"初回入金予定",決済月1.,D$1)</f>
        <v>0</v>
      </c>
      <c r="E10" s="16">
        <f t="shared" si="8"/>
        <v>0</v>
      </c>
      <c r="F10" s="16">
        <f t="shared" si="8"/>
        <v>0</v>
      </c>
      <c r="G10" s="16">
        <f t="shared" si="8"/>
        <v>0</v>
      </c>
      <c r="H10" s="16">
        <f t="shared" si="8"/>
        <v>0</v>
      </c>
      <c r="I10" s="16">
        <f t="shared" si="8"/>
        <v>0</v>
      </c>
      <c r="J10" s="16">
        <f t="shared" si="8"/>
        <v>0</v>
      </c>
      <c r="K10" s="16">
        <f t="shared" si="8"/>
        <v>0</v>
      </c>
      <c r="L10" s="16">
        <f t="shared" si="8"/>
        <v>0</v>
      </c>
      <c r="M10" s="16">
        <f t="shared" si="8"/>
        <v>0</v>
      </c>
      <c r="N10" s="16">
        <f t="shared" si="8"/>
        <v>0</v>
      </c>
      <c r="O10" s="16">
        <f t="shared" si="8"/>
        <v>0</v>
      </c>
      <c r="P10" s="16">
        <f t="shared" si="8"/>
        <v>0</v>
      </c>
    </row>
    <row r="11" spans="1:16" s="3" customFormat="1" x14ac:dyDescent="0.4">
      <c r="A11" s="26"/>
      <c r="B11" s="25"/>
      <c r="C11" s="17" t="s">
        <v>3</v>
      </c>
      <c r="D11" s="15">
        <f t="shared" ref="D11:P11" si="9">SUMIFS(各回金額.,決済方法.,"サブスク.",ステータス1.,"初回入金予定",決済月1.,D$1)</f>
        <v>0</v>
      </c>
      <c r="E11" s="15">
        <f t="shared" si="9"/>
        <v>0</v>
      </c>
      <c r="F11" s="15">
        <f t="shared" si="9"/>
        <v>0</v>
      </c>
      <c r="G11" s="15">
        <f t="shared" si="9"/>
        <v>0</v>
      </c>
      <c r="H11" s="15">
        <f t="shared" si="9"/>
        <v>0</v>
      </c>
      <c r="I11" s="15">
        <f t="shared" si="9"/>
        <v>0</v>
      </c>
      <c r="J11" s="15">
        <f t="shared" si="9"/>
        <v>0</v>
      </c>
      <c r="K11" s="15">
        <f t="shared" si="9"/>
        <v>0</v>
      </c>
      <c r="L11" s="15">
        <f t="shared" si="9"/>
        <v>0</v>
      </c>
      <c r="M11" s="15">
        <f t="shared" si="9"/>
        <v>0</v>
      </c>
      <c r="N11" s="15">
        <f t="shared" si="9"/>
        <v>0</v>
      </c>
      <c r="O11" s="15">
        <f t="shared" si="9"/>
        <v>0</v>
      </c>
      <c r="P11" s="15">
        <f t="shared" si="9"/>
        <v>0</v>
      </c>
    </row>
    <row r="12" spans="1:16" x14ac:dyDescent="0.4">
      <c r="A12" s="29"/>
      <c r="B12" s="24" t="s">
        <v>29</v>
      </c>
      <c r="C12" s="13" t="s">
        <v>34</v>
      </c>
      <c r="D12" s="16">
        <f t="shared" ref="D12:P12" si="10">COUNTIFS(決済方法.,"サブスク.",ステータス2.,"継続入金予定",決済月2.,D$1)
+COUNTIFS(決済方法.,"サブスク.",ステータス3.,"継続入金予定",決済月3.,D$1)
+COUNTIFS(決済方法.,"サブスク.",ステータス4.,"継続入金予定",決済月4.,D$1)
+COUNTIFS(決済方法.,"サブスク.",ステータス5.,"継続入金予定",決済月5.,D$1)
+COUNTIFS(決済方法.,"サブスク.",ステータス6.,"継続入金予定",決済月6.,D$1)
+COUNTIFS(決済方法.,"サブスク.",ステータス7.,"継続入金予定",決済月7.,D$1)
+COUNTIFS(決済方法.,"サブスク.",ステータス8.,"継続入金予定",決済月8.,D$1)
+COUNTIFS(決済方法.,"サブスク.",ステータス9.,"継続入金予定",決済月9.,D$1)
+COUNTIFS(決済方法.,"サブスク.",ステータス10.,"継続入金予定",決済月10.,D$1)
+COUNTIFS(決済方法.,"サブスク.",ステータス11.,"継続入金予定",決済月11.,D$1)
+COUNTIFS(決済方法.,"サブスク.",ステータス12.,"継続入金予定",決済月12.,D$1)</f>
        <v>0</v>
      </c>
      <c r="E12" s="16">
        <f t="shared" si="10"/>
        <v>0</v>
      </c>
      <c r="F12" s="16">
        <f t="shared" si="10"/>
        <v>0</v>
      </c>
      <c r="G12" s="16">
        <f t="shared" si="10"/>
        <v>0</v>
      </c>
      <c r="H12" s="16">
        <f t="shared" si="10"/>
        <v>0</v>
      </c>
      <c r="I12" s="16">
        <f t="shared" si="10"/>
        <v>0</v>
      </c>
      <c r="J12" s="16">
        <f t="shared" si="10"/>
        <v>0</v>
      </c>
      <c r="K12" s="16">
        <f t="shared" si="10"/>
        <v>0</v>
      </c>
      <c r="L12" s="16">
        <f t="shared" si="10"/>
        <v>0</v>
      </c>
      <c r="M12" s="16">
        <f t="shared" si="10"/>
        <v>0</v>
      </c>
      <c r="N12" s="16">
        <f t="shared" si="10"/>
        <v>0</v>
      </c>
      <c r="O12" s="16">
        <f t="shared" si="10"/>
        <v>1</v>
      </c>
      <c r="P12" s="16">
        <f t="shared" si="10"/>
        <v>0</v>
      </c>
    </row>
    <row r="13" spans="1:16" s="3" customFormat="1" ht="19.5" thickBot="1" x14ac:dyDescent="0.45">
      <c r="A13" s="26"/>
      <c r="B13" s="26"/>
      <c r="C13" s="36" t="s">
        <v>3</v>
      </c>
      <c r="D13" s="37">
        <f t="shared" ref="D13:P13" si="11">SUMIFS(各回金額.,決済方法.,"サブスク.",ステータス2.,"継続入金予定",決済月2.,D$1)
+SUMIFS(各回金額.,決済方法.,"サブスク.",ステータス3.,"継続入金予定",決済月3.,D$1)
+SUMIFS(各回金額.,決済方法.,"サブスク.",ステータス4.,"継続入金予定",決済月4.,D$1)
+SUMIFS(各回金額.,決済方法.,"サブスク.",ステータス5.,"継続入金予定",決済月5.,D$1)
+SUMIFS(各回金額.,決済方法.,"サブスク.",ステータス6.,"継続入金予定",決済月6.,D$1)
+SUMIFS(各回金額.,決済方法.,"サブスク.",ステータス8.,"継続入金予定",決済月7.,D$1)
+SUMIFS(各回金額.,決済方法.,"サブスク.",ステータス9.,"継続入金予定",決済月9.,D$1)
+SUMIFS(各回金額.,決済方法.,"サブスク.",ステータス10.,"継続入金予定",決済月10.,D$1)
+SUMIFS(各回金額.,決済方法.,"サブスク.",ステータス11.,"継続入金予定",決済月11.,D$1)
+SUMIFS(各回金額.,決済方法.,"サブスク.",ステータス12.,"継続入金予定",決済月12.,D$1)</f>
        <v>0</v>
      </c>
      <c r="E13" s="37">
        <f t="shared" si="11"/>
        <v>0</v>
      </c>
      <c r="F13" s="37">
        <f t="shared" si="11"/>
        <v>0</v>
      </c>
      <c r="G13" s="37">
        <f t="shared" si="11"/>
        <v>0</v>
      </c>
      <c r="H13" s="37">
        <f t="shared" si="11"/>
        <v>0</v>
      </c>
      <c r="I13" s="37">
        <f t="shared" si="11"/>
        <v>0</v>
      </c>
      <c r="J13" s="37">
        <f t="shared" si="11"/>
        <v>0</v>
      </c>
      <c r="K13" s="37">
        <f t="shared" si="11"/>
        <v>0</v>
      </c>
      <c r="L13" s="37">
        <f t="shared" si="11"/>
        <v>0</v>
      </c>
      <c r="M13" s="37">
        <f t="shared" si="11"/>
        <v>0</v>
      </c>
      <c r="N13" s="37">
        <f t="shared" si="11"/>
        <v>0</v>
      </c>
      <c r="O13" s="37">
        <f t="shared" si="11"/>
        <v>15000</v>
      </c>
      <c r="P13" s="37">
        <f t="shared" si="11"/>
        <v>0</v>
      </c>
    </row>
    <row r="14" spans="1:16" x14ac:dyDescent="0.4">
      <c r="A14" s="38"/>
      <c r="B14" s="39"/>
      <c r="C14" s="40" t="s">
        <v>34</v>
      </c>
      <c r="D14" s="41">
        <f>SUMPRODUCT((MOD(ROW(D2:D13),2)=0)*(D2:D13))</f>
        <v>0</v>
      </c>
      <c r="E14" s="41">
        <f t="shared" ref="E14:J14" si="12">SUMPRODUCT((MOD(ROW(E2:E13),2)=0)*(E2:E13))</f>
        <v>0</v>
      </c>
      <c r="F14" s="41">
        <f t="shared" si="12"/>
        <v>0</v>
      </c>
      <c r="G14" s="41">
        <f t="shared" si="12"/>
        <v>0</v>
      </c>
      <c r="H14" s="41">
        <f t="shared" si="12"/>
        <v>0</v>
      </c>
      <c r="I14" s="41">
        <f t="shared" si="12"/>
        <v>0</v>
      </c>
      <c r="J14" s="41">
        <f t="shared" si="12"/>
        <v>0</v>
      </c>
      <c r="K14" s="41">
        <f>SUMPRODUCT((MOD(ROW(K2:K13),2)=0)*(K2:K13))</f>
        <v>0</v>
      </c>
      <c r="L14" s="41">
        <f t="shared" ref="L14" si="13">SUMPRODUCT((MOD(ROW(L2:L13),2)=0)*(L2:L13))</f>
        <v>0</v>
      </c>
      <c r="M14" s="41">
        <f t="shared" ref="M14" si="14">SUMPRODUCT((MOD(ROW(M2:M13),2)=0)*(M2:M13))</f>
        <v>0</v>
      </c>
      <c r="N14" s="41">
        <f t="shared" ref="N14" si="15">SUMPRODUCT((MOD(ROW(N2:N13),2)=0)*(N2:N13))</f>
        <v>2</v>
      </c>
      <c r="O14" s="41">
        <f t="shared" ref="O14" si="16">SUMPRODUCT((MOD(ROW(O2:O13),2)=0)*(O2:O13))</f>
        <v>3</v>
      </c>
      <c r="P14" s="41">
        <f t="shared" ref="P14" si="17">SUMPRODUCT((MOD(ROW(P2:P13),2)=0)*(P2:P13))</f>
        <v>3</v>
      </c>
    </row>
    <row r="15" spans="1:16" s="3" customFormat="1" x14ac:dyDescent="0.4">
      <c r="A15" s="19"/>
      <c r="B15" s="20" t="s">
        <v>10</v>
      </c>
      <c r="C15" s="18" t="s">
        <v>3</v>
      </c>
      <c r="D15" s="61">
        <f>SUMPRODUCT((MOD(ROW(D3:D14),2)=1)*(D3:D14))</f>
        <v>0</v>
      </c>
      <c r="E15" s="61">
        <f t="shared" ref="E15:P15" si="18">SUMPRODUCT((MOD(ROW(E3:E14),2)=1)*(E3:E14))</f>
        <v>0</v>
      </c>
      <c r="F15" s="61">
        <f t="shared" si="18"/>
        <v>0</v>
      </c>
      <c r="G15" s="61">
        <f t="shared" si="18"/>
        <v>0</v>
      </c>
      <c r="H15" s="61">
        <f t="shared" si="18"/>
        <v>0</v>
      </c>
      <c r="I15" s="61">
        <f t="shared" si="18"/>
        <v>0</v>
      </c>
      <c r="J15" s="61">
        <f t="shared" si="18"/>
        <v>0</v>
      </c>
      <c r="K15" s="61">
        <f t="shared" si="18"/>
        <v>0</v>
      </c>
      <c r="L15" s="61">
        <f t="shared" si="18"/>
        <v>0</v>
      </c>
      <c r="M15" s="61">
        <f t="shared" si="18"/>
        <v>0</v>
      </c>
      <c r="N15" s="61">
        <f t="shared" si="18"/>
        <v>120000</v>
      </c>
      <c r="O15" s="61">
        <f t="shared" si="18"/>
        <v>135000</v>
      </c>
      <c r="P15" s="61">
        <f t="shared" si="18"/>
        <v>150000</v>
      </c>
    </row>
    <row r="17" spans="1:16" x14ac:dyDescent="0.4">
      <c r="A17" s="21" t="s">
        <v>4</v>
      </c>
      <c r="B17" s="22"/>
      <c r="C17" s="23"/>
      <c r="D17" s="42">
        <v>4</v>
      </c>
      <c r="E17" s="42">
        <v>5</v>
      </c>
      <c r="F17" s="42">
        <v>6</v>
      </c>
      <c r="G17" s="42">
        <v>7</v>
      </c>
      <c r="H17" s="42">
        <v>8</v>
      </c>
      <c r="I17" s="42">
        <v>9</v>
      </c>
      <c r="J17" s="42">
        <v>10</v>
      </c>
      <c r="K17" s="42">
        <v>11</v>
      </c>
      <c r="L17" s="42">
        <v>12</v>
      </c>
      <c r="M17" s="42">
        <v>1</v>
      </c>
      <c r="N17" s="42">
        <v>2</v>
      </c>
      <c r="O17" s="42">
        <v>3</v>
      </c>
      <c r="P17" s="42" t="s">
        <v>44</v>
      </c>
    </row>
    <row r="18" spans="1:16" x14ac:dyDescent="0.4">
      <c r="A18" s="30" t="s">
        <v>6</v>
      </c>
      <c r="B18" s="31" t="s">
        <v>41</v>
      </c>
      <c r="C18" s="13" t="s">
        <v>34</v>
      </c>
      <c r="D18" s="16">
        <f t="shared" ref="D18:P18" si="19">COUNTIFS(決済方法.,"現金一括.",ステータス1.,"一括入金済み",決済月1.,D$1)</f>
        <v>0</v>
      </c>
      <c r="E18" s="16">
        <f t="shared" si="19"/>
        <v>0</v>
      </c>
      <c r="F18" s="16">
        <f t="shared" si="19"/>
        <v>0</v>
      </c>
      <c r="G18" s="16">
        <f t="shared" si="19"/>
        <v>0</v>
      </c>
      <c r="H18" s="16">
        <f t="shared" si="19"/>
        <v>0</v>
      </c>
      <c r="I18" s="16">
        <f t="shared" si="19"/>
        <v>0</v>
      </c>
      <c r="J18" s="16">
        <f t="shared" si="19"/>
        <v>1</v>
      </c>
      <c r="K18" s="16">
        <f t="shared" si="19"/>
        <v>0</v>
      </c>
      <c r="L18" s="16">
        <f t="shared" si="19"/>
        <v>0</v>
      </c>
      <c r="M18" s="16">
        <f t="shared" si="19"/>
        <v>0</v>
      </c>
      <c r="N18" s="16">
        <f t="shared" si="19"/>
        <v>0</v>
      </c>
      <c r="O18" s="16">
        <f t="shared" si="19"/>
        <v>0</v>
      </c>
      <c r="P18" s="16">
        <f t="shared" si="19"/>
        <v>0</v>
      </c>
    </row>
    <row r="19" spans="1:16" s="3" customFormat="1" x14ac:dyDescent="0.4">
      <c r="A19" s="32"/>
      <c r="B19" s="33"/>
      <c r="C19" s="17" t="s">
        <v>3</v>
      </c>
      <c r="D19" s="15">
        <f t="shared" ref="D19:P19" si="20">SUMIFS(各回金額.,決済方法.,"現金一括.",ステータス1.,"一括入金済み",決済月1.,D$1)</f>
        <v>0</v>
      </c>
      <c r="E19" s="15">
        <f t="shared" si="20"/>
        <v>0</v>
      </c>
      <c r="F19" s="15">
        <f t="shared" si="20"/>
        <v>0</v>
      </c>
      <c r="G19" s="15">
        <f t="shared" si="20"/>
        <v>0</v>
      </c>
      <c r="H19" s="15">
        <f t="shared" si="20"/>
        <v>0</v>
      </c>
      <c r="I19" s="15">
        <f t="shared" si="20"/>
        <v>0</v>
      </c>
      <c r="J19" s="15">
        <f t="shared" si="20"/>
        <v>200000</v>
      </c>
      <c r="K19" s="15">
        <f t="shared" si="20"/>
        <v>0</v>
      </c>
      <c r="L19" s="15">
        <f t="shared" si="20"/>
        <v>0</v>
      </c>
      <c r="M19" s="15">
        <f t="shared" si="20"/>
        <v>0</v>
      </c>
      <c r="N19" s="15">
        <f t="shared" si="20"/>
        <v>0</v>
      </c>
      <c r="O19" s="15">
        <f t="shared" si="20"/>
        <v>0</v>
      </c>
      <c r="P19" s="15">
        <f t="shared" si="20"/>
        <v>0</v>
      </c>
    </row>
    <row r="20" spans="1:16" x14ac:dyDescent="0.4">
      <c r="A20" s="31" t="s">
        <v>7</v>
      </c>
      <c r="B20" s="31" t="s">
        <v>41</v>
      </c>
      <c r="C20" s="13" t="s">
        <v>34</v>
      </c>
      <c r="D20" s="16">
        <f t="shared" ref="D20:P20" si="21">COUNTIFS(決済方法.,"クレカ一括.",ステータス1.,"一括入金済み",決済月1.,D$1)</f>
        <v>0</v>
      </c>
      <c r="E20" s="16">
        <f t="shared" si="21"/>
        <v>0</v>
      </c>
      <c r="F20" s="16">
        <f t="shared" si="21"/>
        <v>0</v>
      </c>
      <c r="G20" s="16">
        <f t="shared" si="21"/>
        <v>0</v>
      </c>
      <c r="H20" s="16">
        <f t="shared" si="21"/>
        <v>0</v>
      </c>
      <c r="I20" s="16">
        <f t="shared" si="21"/>
        <v>0</v>
      </c>
      <c r="J20" s="16">
        <f t="shared" si="21"/>
        <v>0</v>
      </c>
      <c r="K20" s="16">
        <f t="shared" si="21"/>
        <v>1</v>
      </c>
      <c r="L20" s="16">
        <f t="shared" si="21"/>
        <v>0</v>
      </c>
      <c r="M20" s="16">
        <f t="shared" si="21"/>
        <v>0</v>
      </c>
      <c r="N20" s="16">
        <f t="shared" si="21"/>
        <v>0</v>
      </c>
      <c r="O20" s="16">
        <f t="shared" si="21"/>
        <v>0</v>
      </c>
      <c r="P20" s="16">
        <f t="shared" si="21"/>
        <v>0</v>
      </c>
    </row>
    <row r="21" spans="1:16" s="3" customFormat="1" x14ac:dyDescent="0.4">
      <c r="A21" s="33"/>
      <c r="B21" s="33"/>
      <c r="C21" s="17" t="s">
        <v>3</v>
      </c>
      <c r="D21" s="15">
        <f t="shared" ref="D21:P21" si="22">SUMIFS(各回金額.,決済方法.,"クレカ一括.",ステータス1.,"一括入金済み",決済月1.,D$1)</f>
        <v>0</v>
      </c>
      <c r="E21" s="15">
        <f t="shared" si="22"/>
        <v>0</v>
      </c>
      <c r="F21" s="15">
        <f t="shared" si="22"/>
        <v>0</v>
      </c>
      <c r="G21" s="15">
        <f t="shared" si="22"/>
        <v>0</v>
      </c>
      <c r="H21" s="15">
        <f t="shared" si="22"/>
        <v>0</v>
      </c>
      <c r="I21" s="15">
        <f t="shared" si="22"/>
        <v>0</v>
      </c>
      <c r="J21" s="15">
        <f t="shared" si="22"/>
        <v>0</v>
      </c>
      <c r="K21" s="15">
        <f t="shared" si="22"/>
        <v>200000</v>
      </c>
      <c r="L21" s="15">
        <f t="shared" si="22"/>
        <v>0</v>
      </c>
      <c r="M21" s="15">
        <f t="shared" si="22"/>
        <v>0</v>
      </c>
      <c r="N21" s="15">
        <f t="shared" si="22"/>
        <v>0</v>
      </c>
      <c r="O21" s="15">
        <f t="shared" si="22"/>
        <v>0</v>
      </c>
      <c r="P21" s="15">
        <f t="shared" si="22"/>
        <v>0</v>
      </c>
    </row>
    <row r="22" spans="1:16" x14ac:dyDescent="0.4">
      <c r="A22" s="31" t="s">
        <v>35</v>
      </c>
      <c r="B22" s="31" t="s">
        <v>42</v>
      </c>
      <c r="C22" s="13" t="s">
        <v>34</v>
      </c>
      <c r="D22" s="16">
        <f t="shared" ref="D22:P22" si="23">COUNTIFS(決済方法.,"**分割.",ステータス1.,"初回入金済み",決済月1.,D$1)</f>
        <v>0</v>
      </c>
      <c r="E22" s="16">
        <f t="shared" si="23"/>
        <v>0</v>
      </c>
      <c r="F22" s="16">
        <f t="shared" si="23"/>
        <v>0</v>
      </c>
      <c r="G22" s="16">
        <f t="shared" si="23"/>
        <v>0</v>
      </c>
      <c r="H22" s="16">
        <f t="shared" si="23"/>
        <v>0</v>
      </c>
      <c r="I22" s="16">
        <f t="shared" si="23"/>
        <v>0</v>
      </c>
      <c r="J22" s="16">
        <f t="shared" si="23"/>
        <v>0</v>
      </c>
      <c r="K22" s="16">
        <f t="shared" si="23"/>
        <v>0</v>
      </c>
      <c r="L22" s="16">
        <f t="shared" si="23"/>
        <v>0</v>
      </c>
      <c r="M22" s="16">
        <f t="shared" si="23"/>
        <v>1</v>
      </c>
      <c r="N22" s="16">
        <f t="shared" si="23"/>
        <v>0</v>
      </c>
      <c r="O22" s="16">
        <f t="shared" si="23"/>
        <v>0</v>
      </c>
      <c r="P22" s="16">
        <f t="shared" si="23"/>
        <v>0</v>
      </c>
    </row>
    <row r="23" spans="1:16" s="3" customFormat="1" x14ac:dyDescent="0.4">
      <c r="A23" s="34"/>
      <c r="B23" s="33"/>
      <c r="C23" s="17" t="s">
        <v>3</v>
      </c>
      <c r="D23" s="15">
        <f t="shared" ref="D23:P23" si="24">SUMIFS(各回金額.,決済方法.,"**分割.",ステータス1.,"初回入金済み",決済月1.,D$1)</f>
        <v>0</v>
      </c>
      <c r="E23" s="15">
        <f t="shared" si="24"/>
        <v>0</v>
      </c>
      <c r="F23" s="15">
        <f t="shared" si="24"/>
        <v>0</v>
      </c>
      <c r="G23" s="15">
        <f t="shared" si="24"/>
        <v>0</v>
      </c>
      <c r="H23" s="15">
        <f t="shared" si="24"/>
        <v>0</v>
      </c>
      <c r="I23" s="15">
        <f t="shared" si="24"/>
        <v>0</v>
      </c>
      <c r="J23" s="15">
        <f t="shared" si="24"/>
        <v>0</v>
      </c>
      <c r="K23" s="15">
        <f t="shared" si="24"/>
        <v>0</v>
      </c>
      <c r="L23" s="15">
        <f t="shared" si="24"/>
        <v>0</v>
      </c>
      <c r="M23" s="15">
        <f t="shared" si="24"/>
        <v>70000</v>
      </c>
      <c r="N23" s="15">
        <f t="shared" si="24"/>
        <v>0</v>
      </c>
      <c r="O23" s="15">
        <f t="shared" si="24"/>
        <v>0</v>
      </c>
      <c r="P23" s="15">
        <f t="shared" si="24"/>
        <v>0</v>
      </c>
    </row>
    <row r="24" spans="1:16" x14ac:dyDescent="0.4">
      <c r="A24" s="35"/>
      <c r="B24" s="31" t="s">
        <v>43</v>
      </c>
      <c r="C24" s="13" t="s">
        <v>34</v>
      </c>
      <c r="D24" s="16">
        <f t="shared" ref="D24:P24" si="25">COUNTIFS(決済方法.,"**分割.",ステータス2.,"分割入金済み",決済月2.,D$1)
+COUNTIFS(決済方法.,"**分割.",ステータス3.,"分割入金済み",決済月3.,D$1)
+COUNTIFS(決済方法.,"**分割.",ステータス4.,"分割入金済み",決済月4.,D$1)
+COUNTIFS(決済方法.,"**分割.",ステータス5.,"分割入金済み",決済月5.,D$1)
+COUNTIFS(決済方法.,"**分割.",ステータス6.,"分割入金済み",決済月6.,D$1)
+COUNTIFS(決済方法.,"**分割.",ステータス7.,"分割入金済み",決済月7.,D$1)
+COUNTIFS(決済方法.,"**分割.",ステータス8.,"分割入金済み",決済月8.,D$1)
+COUNTIFS(決済方法.,"**分割.",ステータス9.,"分割入金済み",決済月9.,D$1)
+COUNTIFS(決済方法.,"**分割.",ステータス10.,"分割入金済み",決済月10.,D$1)
+COUNTIFS(決済方法.,"**分割.",ステータス11.,"分割入金済み",決済月11.,D$1)
+COUNTIFS(決済方法.,"**分割.",ステータス12.,"分割入金済み",決済月12.,D$1)</f>
        <v>0</v>
      </c>
      <c r="E24" s="16">
        <f t="shared" si="25"/>
        <v>0</v>
      </c>
      <c r="F24" s="16">
        <f t="shared" si="25"/>
        <v>0</v>
      </c>
      <c r="G24" s="16">
        <f t="shared" si="25"/>
        <v>0</v>
      </c>
      <c r="H24" s="16">
        <f t="shared" si="25"/>
        <v>0</v>
      </c>
      <c r="I24" s="16">
        <f t="shared" si="25"/>
        <v>0</v>
      </c>
      <c r="J24" s="16">
        <f t="shared" si="25"/>
        <v>0</v>
      </c>
      <c r="K24" s="16">
        <f t="shared" si="25"/>
        <v>0</v>
      </c>
      <c r="L24" s="16">
        <f t="shared" si="25"/>
        <v>0</v>
      </c>
      <c r="M24" s="16">
        <f t="shared" si="25"/>
        <v>0</v>
      </c>
      <c r="N24" s="16">
        <f t="shared" si="25"/>
        <v>0</v>
      </c>
      <c r="O24" s="16">
        <f t="shared" si="25"/>
        <v>0</v>
      </c>
      <c r="P24" s="16">
        <f t="shared" si="25"/>
        <v>0</v>
      </c>
    </row>
    <row r="25" spans="1:16" s="3" customFormat="1" x14ac:dyDescent="0.4">
      <c r="A25" s="33"/>
      <c r="B25" s="33"/>
      <c r="C25" s="17" t="s">
        <v>3</v>
      </c>
      <c r="D25" s="15">
        <f t="shared" ref="D25:P25" si="26">SUMIFS(各回金額.,決済方法.,"**分割.",ステータス2.,"分割入金済み",決済月2.,D$1)
+SUMIFS(各回金額.,決済方法.,"**分割.",ステータス3.,"分割入金済み",決済月3.,D$1)
+SUMIFS(各回金額.,決済方法.,"**分割.",ステータス4.,"分割入金済み",決済月4.,D$1)
+SUMIFS(各回金額.,決済方法.,"**分割.",ステータス5.,"分割入金済み",決済月5.,D$1)
+SUMIFS(各回金額.,決済方法.,"**分割.",ステータス6.,"分割入金済み",決済月6.,D$1)
+SUMIFS(各回金額.,決済方法.,"**分割.",ステータス8.,"分割入金済み",決済月7.,D$1)
+SUMIFS(各回金額.,決済方法.,"**分割.",ステータス9.,"分割入金済み",決済月9.,D$1)
+SUMIFS(各回金額.,決済方法.,"**分割.",ステータス10.,"分割入金済み",決済月10.,D$1)
+SUMIFS(各回金額.,決済方法.,"**分割.",ステータス11.,"分割入金済み",決済月11.,D$1)
+SUMIFS(各回金額.,決済方法.,"**分割.",ステータス12.,"分割入金済み",決済月12.,D$1)</f>
        <v>0</v>
      </c>
      <c r="E25" s="15">
        <f t="shared" si="26"/>
        <v>0</v>
      </c>
      <c r="F25" s="15">
        <f t="shared" si="26"/>
        <v>0</v>
      </c>
      <c r="G25" s="15">
        <f t="shared" si="26"/>
        <v>0</v>
      </c>
      <c r="H25" s="15">
        <f t="shared" si="26"/>
        <v>0</v>
      </c>
      <c r="I25" s="15">
        <f t="shared" si="26"/>
        <v>0</v>
      </c>
      <c r="J25" s="15">
        <f t="shared" si="26"/>
        <v>0</v>
      </c>
      <c r="K25" s="15">
        <f t="shared" si="26"/>
        <v>0</v>
      </c>
      <c r="L25" s="15">
        <f t="shared" si="26"/>
        <v>0</v>
      </c>
      <c r="M25" s="15">
        <f t="shared" si="26"/>
        <v>0</v>
      </c>
      <c r="N25" s="15">
        <f t="shared" si="26"/>
        <v>0</v>
      </c>
      <c r="O25" s="15">
        <f t="shared" si="26"/>
        <v>0</v>
      </c>
      <c r="P25" s="15">
        <f t="shared" si="26"/>
        <v>0</v>
      </c>
    </row>
    <row r="26" spans="1:16" x14ac:dyDescent="0.4">
      <c r="A26" s="31" t="s">
        <v>9</v>
      </c>
      <c r="B26" s="31" t="s">
        <v>42</v>
      </c>
      <c r="C26" s="13" t="s">
        <v>34</v>
      </c>
      <c r="D26" s="16">
        <f t="shared" ref="D26:P26" si="27">COUNTIFS(決済方法.,"サブスク.",ステータス1.,"初回入金済み",決済月1.,D$1)</f>
        <v>0</v>
      </c>
      <c r="E26" s="16">
        <f t="shared" si="27"/>
        <v>0</v>
      </c>
      <c r="F26" s="16">
        <f t="shared" si="27"/>
        <v>0</v>
      </c>
      <c r="G26" s="16">
        <f t="shared" si="27"/>
        <v>0</v>
      </c>
      <c r="H26" s="16">
        <f t="shared" si="27"/>
        <v>0</v>
      </c>
      <c r="I26" s="16">
        <f t="shared" si="27"/>
        <v>0</v>
      </c>
      <c r="J26" s="16">
        <f t="shared" si="27"/>
        <v>0</v>
      </c>
      <c r="K26" s="16">
        <f t="shared" si="27"/>
        <v>0</v>
      </c>
      <c r="L26" s="16">
        <f t="shared" si="27"/>
        <v>0</v>
      </c>
      <c r="M26" s="16">
        <f t="shared" si="27"/>
        <v>0</v>
      </c>
      <c r="N26" s="16">
        <f t="shared" si="27"/>
        <v>1</v>
      </c>
      <c r="O26" s="16">
        <f t="shared" si="27"/>
        <v>0</v>
      </c>
      <c r="P26" s="16">
        <f t="shared" si="27"/>
        <v>0</v>
      </c>
    </row>
    <row r="27" spans="1:16" s="3" customFormat="1" x14ac:dyDescent="0.4">
      <c r="A27" s="34"/>
      <c r="B27" s="33"/>
      <c r="C27" s="17" t="s">
        <v>3</v>
      </c>
      <c r="D27" s="15">
        <f t="shared" ref="D27:P27" si="28">SUMIFS(各回金額.,決済方法.,"サブスク.",ステータス1.,"初回入金済み",決済月1.,D$1)</f>
        <v>0</v>
      </c>
      <c r="E27" s="15">
        <f t="shared" si="28"/>
        <v>0</v>
      </c>
      <c r="F27" s="15">
        <f t="shared" si="28"/>
        <v>0</v>
      </c>
      <c r="G27" s="15">
        <f t="shared" si="28"/>
        <v>0</v>
      </c>
      <c r="H27" s="15">
        <f t="shared" si="28"/>
        <v>0</v>
      </c>
      <c r="I27" s="15">
        <f t="shared" si="28"/>
        <v>0</v>
      </c>
      <c r="J27" s="15">
        <f t="shared" si="28"/>
        <v>0</v>
      </c>
      <c r="K27" s="15">
        <f t="shared" si="28"/>
        <v>0</v>
      </c>
      <c r="L27" s="15">
        <f t="shared" si="28"/>
        <v>0</v>
      </c>
      <c r="M27" s="15">
        <f t="shared" si="28"/>
        <v>0</v>
      </c>
      <c r="N27" s="15">
        <f t="shared" si="28"/>
        <v>15000</v>
      </c>
      <c r="O27" s="15">
        <f t="shared" si="28"/>
        <v>0</v>
      </c>
      <c r="P27" s="15">
        <f t="shared" si="28"/>
        <v>0</v>
      </c>
    </row>
    <row r="28" spans="1:16" x14ac:dyDescent="0.4">
      <c r="A28" s="35"/>
      <c r="B28" s="31" t="s">
        <v>45</v>
      </c>
      <c r="C28" s="13" t="s">
        <v>34</v>
      </c>
      <c r="D28" s="16">
        <f t="shared" ref="D28:P28" si="29">COUNTIFS(決済方法.,"サブスク.",ステータス2.,"継続入金済み",決済月2.,D$1)
+COUNTIFS(決済方法.,"サブスク.",ステータス3.,"継続入金済み",決済月3.,D$1)
+COUNTIFS(決済方法.,"サブスク.",ステータス4.,"継続入金済み",決済月4.,D$1)
+COUNTIFS(決済方法.,"サブスク.",ステータス5.,"継続入金済み",決済月5.,D$1)
+COUNTIFS(決済方法.,"サブスク.",ステータス6.,"継続入金済み",決済月6.,D$1)
+COUNTIFS(決済方法.,"サブスク.",ステータス7.,"継続入金済み",決済月7.,D$1)
+COUNTIFS(決済方法.,"サブスク.",ステータス8.,"継続入金済み",決済月8.,D$1)
+COUNTIFS(決済方法.,"サブスク.",ステータス9.,"継続入金済み",決済月9.,D$1)
+COUNTIFS(決済方法.,"サブスク.",ステータス10.,"継続入金済み",決済月10.,D$1)
+COUNTIFS(決済方法.,"サブスク.",ステータス11.,"継続入金済み",決済月11.,D$1)
+COUNTIFS(決済方法.,"サブスク.",ステータス12.,"継続入金済み",決済月12.,D$1)</f>
        <v>0</v>
      </c>
      <c r="E28" s="16">
        <f t="shared" si="29"/>
        <v>0</v>
      </c>
      <c r="F28" s="16">
        <f t="shared" si="29"/>
        <v>0</v>
      </c>
      <c r="G28" s="16">
        <f t="shared" si="29"/>
        <v>0</v>
      </c>
      <c r="H28" s="16">
        <f t="shared" si="29"/>
        <v>0</v>
      </c>
      <c r="I28" s="16">
        <f t="shared" si="29"/>
        <v>0</v>
      </c>
      <c r="J28" s="16">
        <f t="shared" si="29"/>
        <v>0</v>
      </c>
      <c r="K28" s="16">
        <f t="shared" si="29"/>
        <v>0</v>
      </c>
      <c r="L28" s="16">
        <f t="shared" si="29"/>
        <v>0</v>
      </c>
      <c r="M28" s="16">
        <f t="shared" si="29"/>
        <v>0</v>
      </c>
      <c r="N28" s="16">
        <f t="shared" si="29"/>
        <v>0</v>
      </c>
      <c r="O28" s="16">
        <f t="shared" si="29"/>
        <v>0</v>
      </c>
      <c r="P28" s="16">
        <f t="shared" si="29"/>
        <v>0</v>
      </c>
    </row>
    <row r="29" spans="1:16" s="3" customFormat="1" ht="19.5" thickBot="1" x14ac:dyDescent="0.45">
      <c r="A29" s="34"/>
      <c r="B29" s="34"/>
      <c r="C29" s="36" t="s">
        <v>3</v>
      </c>
      <c r="D29" s="37">
        <f t="shared" ref="D29:P29" si="30">SUMIFS(各回金額.,決済方法.,"サブスク.",ステータス2.,"継続入金済み",決済月2.,D$1)
+SUMIFS(各回金額.,決済方法.,"サブスク.",ステータス3.,"継続入金済み",決済月3.,D$1)
+SUMIFS(各回金額.,決済方法.,"サブスク.",ステータス4.,"継続入金済み",決済月4.,D$1)
+SUMIFS(各回金額.,決済方法.,"サブスク.",ステータス5.,"継続入金済み",決済月5.,D$1)
+SUMIFS(各回金額.,決済方法.,"サブスク.",ステータス6.,"継続入金済み",決済月6.,D$1)
+SUMIFS(各回金額.,決済方法.,"サブスク.",ステータス8.,"継続入金済み",決済月7.,D$1)
+SUMIFS(各回金額.,決済方法.,"サブスク.",ステータス9.,"継続入金済み",決済月9.,D$1)
+SUMIFS(各回金額.,決済方法.,"サブスク.",ステータス10.,"継続入金済み",決済月10.,D$1)
+SUMIFS(各回金額.,決済方法.,"サブスク.",ステータス11.,"継続入金済み",決済月11.,D$1)
+SUMIFS(各回金額.,決済方法.,"サブスク.",ステータス12.,"継続入金済み",決済月12.,D$1)</f>
        <v>0</v>
      </c>
      <c r="E29" s="37">
        <f t="shared" si="30"/>
        <v>0</v>
      </c>
      <c r="F29" s="37">
        <f t="shared" si="30"/>
        <v>0</v>
      </c>
      <c r="G29" s="37">
        <f t="shared" si="30"/>
        <v>0</v>
      </c>
      <c r="H29" s="37">
        <f t="shared" si="30"/>
        <v>0</v>
      </c>
      <c r="I29" s="37">
        <f t="shared" si="30"/>
        <v>0</v>
      </c>
      <c r="J29" s="37">
        <f t="shared" si="30"/>
        <v>0</v>
      </c>
      <c r="K29" s="37">
        <f t="shared" si="30"/>
        <v>0</v>
      </c>
      <c r="L29" s="37">
        <f t="shared" si="30"/>
        <v>0</v>
      </c>
      <c r="M29" s="37">
        <f t="shared" si="30"/>
        <v>0</v>
      </c>
      <c r="N29" s="37">
        <f t="shared" si="30"/>
        <v>0</v>
      </c>
      <c r="O29" s="37">
        <f t="shared" si="30"/>
        <v>0</v>
      </c>
      <c r="P29" s="37">
        <f t="shared" si="30"/>
        <v>0</v>
      </c>
    </row>
    <row r="30" spans="1:16" x14ac:dyDescent="0.4">
      <c r="A30" s="38"/>
      <c r="B30" s="39"/>
      <c r="C30" s="40" t="s">
        <v>34</v>
      </c>
      <c r="D30" s="41">
        <f>SUMPRODUCT((MOD(ROW(D18:D29),2)=0)*(D18:D29))</f>
        <v>0</v>
      </c>
      <c r="E30" s="41">
        <f t="shared" ref="E30:J30" si="31">SUMPRODUCT((MOD(ROW(E18:E29),2)=0)*(E18:E29))</f>
        <v>0</v>
      </c>
      <c r="F30" s="41">
        <f t="shared" si="31"/>
        <v>0</v>
      </c>
      <c r="G30" s="41">
        <f t="shared" si="31"/>
        <v>0</v>
      </c>
      <c r="H30" s="41">
        <f t="shared" si="31"/>
        <v>0</v>
      </c>
      <c r="I30" s="41">
        <f t="shared" si="31"/>
        <v>0</v>
      </c>
      <c r="J30" s="41">
        <f t="shared" si="31"/>
        <v>1</v>
      </c>
      <c r="K30" s="41">
        <f>SUMPRODUCT((MOD(ROW(K18:K29),2)=0)*(K18:K29))</f>
        <v>1</v>
      </c>
      <c r="L30" s="41">
        <f t="shared" ref="L30:P30" si="32">SUMPRODUCT((MOD(ROW(L18:L29),2)=0)*(L18:L29))</f>
        <v>0</v>
      </c>
      <c r="M30" s="41">
        <f t="shared" si="32"/>
        <v>1</v>
      </c>
      <c r="N30" s="41">
        <f t="shared" si="32"/>
        <v>1</v>
      </c>
      <c r="O30" s="41">
        <f t="shared" si="32"/>
        <v>0</v>
      </c>
      <c r="P30" s="41">
        <f t="shared" si="32"/>
        <v>0</v>
      </c>
    </row>
    <row r="31" spans="1:16" s="3" customFormat="1" x14ac:dyDescent="0.4">
      <c r="A31" s="19"/>
      <c r="B31" s="20" t="s">
        <v>10</v>
      </c>
      <c r="C31" s="18" t="s">
        <v>3</v>
      </c>
      <c r="D31" s="61">
        <f>SUMPRODUCT((MOD(ROW(D19:D30),2)=1)*(D19:D30))</f>
        <v>0</v>
      </c>
      <c r="E31" s="61">
        <f t="shared" ref="E31:P31" si="33">SUMPRODUCT((MOD(ROW(E19:E30),2)=1)*(E19:E30))</f>
        <v>0</v>
      </c>
      <c r="F31" s="61">
        <f t="shared" si="33"/>
        <v>0</v>
      </c>
      <c r="G31" s="61">
        <f t="shared" si="33"/>
        <v>0</v>
      </c>
      <c r="H31" s="61">
        <f t="shared" si="33"/>
        <v>0</v>
      </c>
      <c r="I31" s="61">
        <f t="shared" si="33"/>
        <v>0</v>
      </c>
      <c r="J31" s="61">
        <f t="shared" si="33"/>
        <v>200000</v>
      </c>
      <c r="K31" s="61">
        <f t="shared" si="33"/>
        <v>200000</v>
      </c>
      <c r="L31" s="61">
        <f t="shared" si="33"/>
        <v>0</v>
      </c>
      <c r="M31" s="61">
        <f t="shared" si="33"/>
        <v>70000</v>
      </c>
      <c r="N31" s="61">
        <f t="shared" si="33"/>
        <v>15000</v>
      </c>
      <c r="O31" s="61">
        <f t="shared" si="33"/>
        <v>0</v>
      </c>
      <c r="P31" s="61">
        <f t="shared" si="33"/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D077-F918-40BB-B7CC-93D9F4F6A86B}">
  <dimension ref="A1:AT200"/>
  <sheetViews>
    <sheetView zoomScale="130" zoomScaleNormal="130" workbookViewId="0">
      <pane xSplit="6" ySplit="2" topLeftCell="G3" activePane="bottomRight" state="frozen"/>
      <selection activeCell="D26" sqref="D25:D26"/>
      <selection pane="topRight" activeCell="D26" sqref="D25:D26"/>
      <selection pane="bottomLeft" activeCell="D26" sqref="D25:D26"/>
      <selection pane="bottomRight" activeCell="A2" sqref="A2"/>
    </sheetView>
  </sheetViews>
  <sheetFormatPr defaultRowHeight="18.75" x14ac:dyDescent="0.4"/>
  <cols>
    <col min="1" max="1" width="13" style="47" bestFit="1" customWidth="1"/>
    <col min="2" max="2" width="7.125" style="48" bestFit="1" customWidth="1"/>
    <col min="3" max="3" width="13.125" style="47" bestFit="1" customWidth="1"/>
    <col min="4" max="4" width="9" style="3" bestFit="1" customWidth="1"/>
    <col min="5" max="5" width="5.25" style="1" bestFit="1" customWidth="1"/>
    <col min="6" max="6" width="9" style="3"/>
    <col min="7" max="7" width="5.25" style="2" bestFit="1" customWidth="1"/>
    <col min="8" max="8" width="5.25" style="2" customWidth="1"/>
    <col min="9" max="10" width="8" style="3" bestFit="1" customWidth="1"/>
    <col min="11" max="11" width="13" style="54" bestFit="1" customWidth="1"/>
    <col min="12" max="12" width="8" style="57" bestFit="1" customWidth="1"/>
    <col min="13" max="13" width="6.5" style="54" bestFit="1" customWidth="1"/>
    <col min="14" max="14" width="13" style="54" bestFit="1" customWidth="1"/>
    <col min="15" max="15" width="8" style="57" bestFit="1" customWidth="1"/>
    <col min="16" max="16" width="6.5" style="54" bestFit="1" customWidth="1"/>
    <col min="17" max="17" width="13" style="54" bestFit="1" customWidth="1"/>
    <col min="18" max="18" width="8" style="57" bestFit="1" customWidth="1"/>
    <col min="19" max="19" width="6.5" style="54" bestFit="1" customWidth="1"/>
    <col min="20" max="20" width="13" style="54" bestFit="1" customWidth="1"/>
    <col min="21" max="21" width="8" style="57" bestFit="1" customWidth="1"/>
    <col min="22" max="22" width="6.5" style="54" bestFit="1" customWidth="1"/>
    <col min="23" max="23" width="13" style="54" bestFit="1" customWidth="1"/>
    <col min="24" max="24" width="8" style="57" bestFit="1" customWidth="1"/>
    <col min="25" max="25" width="6.5" style="54" bestFit="1" customWidth="1"/>
    <col min="26" max="26" width="13" style="54" bestFit="1" customWidth="1"/>
    <col min="27" max="27" width="8" style="57" bestFit="1" customWidth="1"/>
    <col min="28" max="28" width="6.5" style="56" bestFit="1" customWidth="1"/>
    <col min="29" max="29" width="13" style="54" bestFit="1" customWidth="1"/>
    <col min="30" max="30" width="8" style="57" bestFit="1" customWidth="1"/>
    <col min="31" max="31" width="6.5" style="54" bestFit="1" customWidth="1"/>
    <col min="32" max="32" width="13" style="54" bestFit="1" customWidth="1"/>
    <col min="33" max="33" width="8" style="57" bestFit="1" customWidth="1"/>
    <col min="34" max="34" width="6.5" style="54" bestFit="1" customWidth="1"/>
    <col min="35" max="35" width="13" style="54" bestFit="1" customWidth="1"/>
    <col min="36" max="36" width="8" style="57" bestFit="1" customWidth="1"/>
    <col min="37" max="37" width="6.5" style="54" bestFit="1" customWidth="1"/>
    <col min="38" max="38" width="13" style="54" bestFit="1" customWidth="1"/>
    <col min="39" max="39" width="8" style="57" bestFit="1" customWidth="1"/>
    <col min="40" max="40" width="6.5" style="54" bestFit="1" customWidth="1"/>
    <col min="41" max="41" width="13" style="54" bestFit="1" customWidth="1"/>
    <col min="42" max="42" width="8" style="57" bestFit="1" customWidth="1"/>
    <col min="43" max="43" width="6.5" style="54" bestFit="1" customWidth="1"/>
    <col min="44" max="44" width="13" style="54" bestFit="1" customWidth="1"/>
    <col min="45" max="45" width="8" style="57" bestFit="1" customWidth="1"/>
    <col min="46" max="46" width="6.5" style="54" bestFit="1" customWidth="1"/>
    <col min="48" max="48" width="13" bestFit="1" customWidth="1"/>
  </cols>
  <sheetData>
    <row r="1" spans="1:46" s="1" customFormat="1" x14ac:dyDescent="0.4">
      <c r="A1" s="43" t="s">
        <v>5</v>
      </c>
      <c r="B1" s="44"/>
      <c r="C1" s="44"/>
      <c r="D1" s="7"/>
      <c r="E1" s="7"/>
      <c r="F1" s="8"/>
      <c r="G1" s="9" t="s">
        <v>4</v>
      </c>
      <c r="H1" s="12"/>
      <c r="I1" s="10"/>
      <c r="J1" s="59" t="s">
        <v>2</v>
      </c>
      <c r="K1" s="49" t="s">
        <v>54</v>
      </c>
      <c r="L1" s="50"/>
      <c r="M1" s="51"/>
      <c r="N1" s="49" t="s">
        <v>55</v>
      </c>
      <c r="O1" s="50"/>
      <c r="P1" s="51"/>
      <c r="Q1" s="49" t="s">
        <v>56</v>
      </c>
      <c r="R1" s="50"/>
      <c r="S1" s="51"/>
      <c r="T1" s="49" t="s">
        <v>57</v>
      </c>
      <c r="U1" s="50"/>
      <c r="V1" s="51"/>
      <c r="W1" s="49" t="s">
        <v>58</v>
      </c>
      <c r="X1" s="50"/>
      <c r="Y1" s="51"/>
      <c r="Z1" s="49" t="s">
        <v>59</v>
      </c>
      <c r="AA1" s="50"/>
      <c r="AB1" s="51"/>
      <c r="AC1" s="49" t="s">
        <v>60</v>
      </c>
      <c r="AD1" s="50"/>
      <c r="AE1" s="51"/>
      <c r="AF1" s="49" t="s">
        <v>61</v>
      </c>
      <c r="AG1" s="50"/>
      <c r="AH1" s="51"/>
      <c r="AI1" s="49" t="s">
        <v>62</v>
      </c>
      <c r="AJ1" s="50"/>
      <c r="AK1" s="51"/>
      <c r="AL1" s="49" t="s">
        <v>63</v>
      </c>
      <c r="AM1" s="50"/>
      <c r="AN1" s="51"/>
      <c r="AO1" s="49" t="s">
        <v>64</v>
      </c>
      <c r="AP1" s="50"/>
      <c r="AQ1" s="51"/>
      <c r="AR1" s="49" t="s">
        <v>65</v>
      </c>
      <c r="AS1" s="50"/>
      <c r="AT1" s="51"/>
    </row>
    <row r="2" spans="1:46" x14ac:dyDescent="0.4">
      <c r="A2" s="43" t="s">
        <v>69</v>
      </c>
      <c r="B2" s="45" t="s">
        <v>0</v>
      </c>
      <c r="C2" s="46" t="s">
        <v>46</v>
      </c>
      <c r="D2" s="11" t="s">
        <v>66</v>
      </c>
      <c r="E2" s="58" t="s">
        <v>67</v>
      </c>
      <c r="F2" s="11" t="s">
        <v>68</v>
      </c>
      <c r="G2" s="11" t="s">
        <v>1</v>
      </c>
      <c r="H2" s="11" t="s">
        <v>12</v>
      </c>
      <c r="I2" s="11" t="s">
        <v>3</v>
      </c>
      <c r="J2" s="11" t="s">
        <v>2</v>
      </c>
      <c r="K2" s="52" t="s">
        <v>71</v>
      </c>
      <c r="L2" s="53" t="s">
        <v>12</v>
      </c>
      <c r="M2" s="60" t="s">
        <v>70</v>
      </c>
      <c r="N2" s="52" t="s">
        <v>71</v>
      </c>
      <c r="O2" s="53" t="s">
        <v>12</v>
      </c>
      <c r="P2" s="60" t="s">
        <v>70</v>
      </c>
      <c r="Q2" s="52" t="s">
        <v>71</v>
      </c>
      <c r="R2" s="53" t="s">
        <v>12</v>
      </c>
      <c r="S2" s="60" t="s">
        <v>70</v>
      </c>
      <c r="T2" s="52" t="s">
        <v>71</v>
      </c>
      <c r="U2" s="53" t="s">
        <v>12</v>
      </c>
      <c r="V2" s="60" t="s">
        <v>70</v>
      </c>
      <c r="W2" s="52" t="s">
        <v>71</v>
      </c>
      <c r="X2" s="53" t="s">
        <v>12</v>
      </c>
      <c r="Y2" s="60" t="s">
        <v>70</v>
      </c>
      <c r="Z2" s="52" t="s">
        <v>71</v>
      </c>
      <c r="AA2" s="53" t="s">
        <v>12</v>
      </c>
      <c r="AB2" s="60" t="s">
        <v>70</v>
      </c>
      <c r="AC2" s="52" t="s">
        <v>71</v>
      </c>
      <c r="AD2" s="53" t="s">
        <v>12</v>
      </c>
      <c r="AE2" s="60" t="s">
        <v>70</v>
      </c>
      <c r="AF2" s="52" t="s">
        <v>71</v>
      </c>
      <c r="AG2" s="53" t="s">
        <v>12</v>
      </c>
      <c r="AH2" s="60" t="s">
        <v>70</v>
      </c>
      <c r="AI2" s="52" t="s">
        <v>71</v>
      </c>
      <c r="AJ2" s="53" t="s">
        <v>12</v>
      </c>
      <c r="AK2" s="60" t="s">
        <v>70</v>
      </c>
      <c r="AL2" s="52" t="s">
        <v>71</v>
      </c>
      <c r="AM2" s="53" t="s">
        <v>12</v>
      </c>
      <c r="AN2" s="60" t="s">
        <v>70</v>
      </c>
      <c r="AO2" s="52" t="s">
        <v>71</v>
      </c>
      <c r="AP2" s="53" t="s">
        <v>12</v>
      </c>
      <c r="AQ2" s="60" t="s">
        <v>70</v>
      </c>
      <c r="AR2" s="52" t="s">
        <v>71</v>
      </c>
      <c r="AS2" s="53" t="s">
        <v>12</v>
      </c>
      <c r="AT2" s="60" t="s">
        <v>70</v>
      </c>
    </row>
    <row r="3" spans="1:46" x14ac:dyDescent="0.4">
      <c r="A3" s="47" t="s">
        <v>11</v>
      </c>
      <c r="B3" s="48">
        <v>45224</v>
      </c>
      <c r="C3" s="47" t="s">
        <v>47</v>
      </c>
      <c r="D3" s="3">
        <f>IF($C3="","",VLOOKUP($C3,マスタ!$A:$D,3,0))</f>
        <v>200000</v>
      </c>
      <c r="E3" s="2">
        <f>IF($C3="","",VLOOKUP($C3,マスタ!$A:$D,2,0))</f>
        <v>1</v>
      </c>
      <c r="F3" s="2">
        <f>IF($C3="","",VLOOKUP($C3,マスタ!$A:$D,4,0))</f>
        <v>200000</v>
      </c>
      <c r="G3" s="2">
        <f t="shared" ref="G3:G16" si="0">IF($C3="","",COUNTIF(K3:AT3,"**入金済み"))</f>
        <v>1</v>
      </c>
      <c r="H3" s="2">
        <f>IF($C3="","",DAY(B3))</f>
        <v>25</v>
      </c>
      <c r="I3" s="3">
        <f>IF($C3="","",$G3*$F3)</f>
        <v>200000</v>
      </c>
      <c r="J3" s="3">
        <f t="shared" ref="J3:J6" si="1">_xlfn.IFS($C3="","",$C3="サブスク.","",$C3&lt;&gt;"サブスク.",$D3-$I3)</f>
        <v>0</v>
      </c>
      <c r="K3" s="54" t="s">
        <v>25</v>
      </c>
      <c r="L3" s="55">
        <v>45224</v>
      </c>
      <c r="M3" s="54">
        <v>10</v>
      </c>
      <c r="O3" s="55"/>
      <c r="R3" s="55"/>
      <c r="U3" s="55"/>
      <c r="X3" s="55"/>
      <c r="AA3" s="55"/>
      <c r="AD3" s="55"/>
      <c r="AG3" s="55"/>
      <c r="AJ3" s="55"/>
      <c r="AM3" s="55"/>
      <c r="AP3" s="55"/>
      <c r="AS3" s="55"/>
    </row>
    <row r="4" spans="1:46" x14ac:dyDescent="0.4">
      <c r="A4" s="47" t="s">
        <v>33</v>
      </c>
      <c r="B4" s="48">
        <v>45255</v>
      </c>
      <c r="C4" s="47" t="s">
        <v>48</v>
      </c>
      <c r="D4" s="3">
        <f>IF($C4="","",VLOOKUP($C4,マスタ!$A:$D,3,0))</f>
        <v>200000</v>
      </c>
      <c r="E4" s="2">
        <f>IF($C4="","",VLOOKUP($C4,マスタ!$A:$D,2,0))</f>
        <v>1</v>
      </c>
      <c r="F4" s="2">
        <f>IF($C4="","",VLOOKUP($C4,マスタ!$A:$D,4,0))</f>
        <v>200000</v>
      </c>
      <c r="G4" s="2">
        <f t="shared" si="0"/>
        <v>1</v>
      </c>
      <c r="H4" s="2">
        <f t="shared" ref="H4:H17" si="2">IF($C4="","",DAY(B4))</f>
        <v>25</v>
      </c>
      <c r="I4" s="3">
        <f t="shared" ref="I4:I30" si="3">IF($C4="","",$G4*$F4)</f>
        <v>200000</v>
      </c>
      <c r="J4" s="3">
        <f t="shared" si="1"/>
        <v>0</v>
      </c>
      <c r="K4" s="54" t="s">
        <v>25</v>
      </c>
      <c r="L4" s="55">
        <v>45256</v>
      </c>
      <c r="M4" s="54">
        <v>11</v>
      </c>
      <c r="O4" s="55"/>
      <c r="R4" s="55"/>
      <c r="U4" s="55"/>
      <c r="X4" s="55"/>
      <c r="AA4" s="55"/>
      <c r="AD4" s="55"/>
      <c r="AG4" s="55"/>
      <c r="AJ4" s="55"/>
      <c r="AM4" s="55"/>
      <c r="AP4" s="55"/>
      <c r="AS4" s="55"/>
    </row>
    <row r="5" spans="1:46" x14ac:dyDescent="0.4">
      <c r="A5" s="47" t="s">
        <v>32</v>
      </c>
      <c r="B5" s="48">
        <v>44951</v>
      </c>
      <c r="C5" s="47" t="s">
        <v>49</v>
      </c>
      <c r="D5" s="3">
        <f>IF($C5="","",VLOOKUP($C5,マスタ!$A:$D,3,0))</f>
        <v>210000</v>
      </c>
      <c r="E5" s="2">
        <f>IF($C5="","",VLOOKUP($C5,マスタ!$A:$D,2,0))</f>
        <v>3</v>
      </c>
      <c r="F5" s="2">
        <f>IF($C5="","",VLOOKUP($C5,マスタ!$A:$D,4,0))</f>
        <v>70000</v>
      </c>
      <c r="G5" s="2">
        <f t="shared" si="0"/>
        <v>1</v>
      </c>
      <c r="H5" s="2">
        <f t="shared" si="2"/>
        <v>25</v>
      </c>
      <c r="I5" s="3">
        <f t="shared" si="3"/>
        <v>70000</v>
      </c>
      <c r="J5" s="3">
        <f t="shared" si="1"/>
        <v>140000</v>
      </c>
      <c r="K5" s="54" t="s">
        <v>26</v>
      </c>
      <c r="L5" s="55">
        <v>44951</v>
      </c>
      <c r="M5" s="54">
        <v>1</v>
      </c>
      <c r="N5" s="54" t="s">
        <v>28</v>
      </c>
      <c r="O5" s="55"/>
      <c r="P5" s="54">
        <v>2</v>
      </c>
      <c r="Q5" s="54" t="s">
        <v>28</v>
      </c>
      <c r="R5" s="55"/>
      <c r="S5" s="54">
        <v>3</v>
      </c>
      <c r="U5" s="55"/>
      <c r="X5" s="55"/>
      <c r="AA5" s="55"/>
      <c r="AD5" s="55"/>
      <c r="AG5" s="55"/>
      <c r="AJ5" s="55"/>
      <c r="AM5" s="55"/>
      <c r="AP5" s="55"/>
      <c r="AS5" s="55"/>
    </row>
    <row r="6" spans="1:46" x14ac:dyDescent="0.4">
      <c r="A6" s="47" t="s">
        <v>31</v>
      </c>
      <c r="B6" s="48">
        <v>44982</v>
      </c>
      <c r="C6" s="47" t="s">
        <v>50</v>
      </c>
      <c r="D6" s="3">
        <f>IF($C6="","",VLOOKUP($C6,マスタ!$A:$D,3,0))</f>
        <v>250000</v>
      </c>
      <c r="E6" s="2">
        <f>IF($C6="","",VLOOKUP($C6,マスタ!$A:$D,2,0))</f>
        <v>5</v>
      </c>
      <c r="F6" s="2">
        <f>IF($C6="","",VLOOKUP($C6,マスタ!$A:$D,4,0))</f>
        <v>50000</v>
      </c>
      <c r="G6" s="2">
        <f t="shared" si="0"/>
        <v>0</v>
      </c>
      <c r="H6" s="2">
        <f t="shared" si="2"/>
        <v>25</v>
      </c>
      <c r="I6" s="3">
        <f t="shared" si="3"/>
        <v>0</v>
      </c>
      <c r="J6" s="3">
        <f t="shared" si="1"/>
        <v>250000</v>
      </c>
      <c r="K6" s="54" t="s">
        <v>37</v>
      </c>
      <c r="L6" s="55"/>
      <c r="M6" s="54">
        <v>2</v>
      </c>
      <c r="N6" s="54" t="s">
        <v>28</v>
      </c>
      <c r="O6" s="55"/>
      <c r="P6" s="54">
        <v>3</v>
      </c>
      <c r="Q6" s="54" t="s">
        <v>28</v>
      </c>
      <c r="R6" s="55"/>
      <c r="S6" s="54" t="s">
        <v>16</v>
      </c>
      <c r="T6" s="54" t="s">
        <v>28</v>
      </c>
      <c r="U6" s="55"/>
      <c r="V6" s="54" t="s">
        <v>17</v>
      </c>
      <c r="W6" s="54" t="s">
        <v>28</v>
      </c>
      <c r="X6" s="55"/>
      <c r="Y6" s="54" t="s">
        <v>18</v>
      </c>
      <c r="AA6" s="55"/>
      <c r="AD6" s="55"/>
      <c r="AG6" s="55"/>
      <c r="AJ6" s="55"/>
      <c r="AM6" s="55"/>
      <c r="AP6" s="55"/>
      <c r="AS6" s="55"/>
    </row>
    <row r="7" spans="1:46" x14ac:dyDescent="0.4">
      <c r="A7" s="47" t="s">
        <v>31</v>
      </c>
      <c r="B7" s="48">
        <v>44982</v>
      </c>
      <c r="C7" s="47" t="s">
        <v>72</v>
      </c>
      <c r="D7" s="3">
        <f>IF($C7="","",VLOOKUP($C7,マスタ!$A:$D,3,0))</f>
        <v>15000</v>
      </c>
      <c r="E7" s="2" t="str">
        <f>IF($C7="","",VLOOKUP($C7,マスタ!$A:$D,2,0))</f>
        <v>毎月</v>
      </c>
      <c r="F7" s="2">
        <f>IF($C7="","",VLOOKUP($C7,マスタ!$A:$D,4,0))</f>
        <v>15000</v>
      </c>
      <c r="G7" s="2">
        <f t="shared" si="0"/>
        <v>1</v>
      </c>
      <c r="H7" s="2">
        <f t="shared" si="2"/>
        <v>25</v>
      </c>
      <c r="I7" s="3">
        <f t="shared" si="3"/>
        <v>15000</v>
      </c>
      <c r="J7" s="3" t="str">
        <f>_xlfn.IFS($C7="","",$C7="サブスク.","",$C7&lt;&gt;"サブスク.",$D7-$I7)</f>
        <v/>
      </c>
      <c r="K7" s="54" t="s">
        <v>26</v>
      </c>
      <c r="L7" s="55">
        <v>44982</v>
      </c>
      <c r="M7" s="54">
        <v>2</v>
      </c>
      <c r="N7" s="54" t="s">
        <v>29</v>
      </c>
      <c r="O7" s="55"/>
      <c r="P7" s="54">
        <v>3</v>
      </c>
      <c r="R7" s="55"/>
      <c r="U7" s="55"/>
      <c r="X7" s="55"/>
      <c r="AA7" s="55"/>
      <c r="AD7" s="55"/>
      <c r="AG7" s="55"/>
      <c r="AJ7" s="55"/>
      <c r="AM7" s="55"/>
      <c r="AP7" s="55"/>
      <c r="AS7" s="55"/>
    </row>
    <row r="8" spans="1:46" x14ac:dyDescent="0.4">
      <c r="D8" s="3" t="str">
        <f>IF($C8="","",VLOOKUP($C8,マスタ!$A:$D,3,0))</f>
        <v/>
      </c>
      <c r="E8" s="2" t="str">
        <f>IF($C8="","",VLOOKUP($C8,マスタ!$A:$D,2,0))</f>
        <v/>
      </c>
      <c r="F8" s="2" t="str">
        <f>IF($C8="","",VLOOKUP($C8,マスタ!$A:$D,4,0))</f>
        <v/>
      </c>
      <c r="G8" s="2" t="str">
        <f t="shared" si="0"/>
        <v/>
      </c>
      <c r="H8" s="2" t="str">
        <f t="shared" si="2"/>
        <v/>
      </c>
      <c r="I8" s="3" t="str">
        <f t="shared" si="3"/>
        <v/>
      </c>
      <c r="J8" s="3" t="str">
        <f t="shared" ref="J8:J71" si="4">_xlfn.IFS($C8="","",$C8="サブスク.","",$C8&lt;&gt;"サブスク.",$D8-$I8)</f>
        <v/>
      </c>
      <c r="L8" s="55"/>
      <c r="O8" s="55"/>
      <c r="R8" s="55"/>
      <c r="U8" s="55"/>
      <c r="X8" s="55"/>
      <c r="AA8" s="55"/>
      <c r="AD8" s="55"/>
      <c r="AG8" s="55"/>
      <c r="AJ8" s="55"/>
      <c r="AM8" s="55"/>
      <c r="AP8" s="55"/>
      <c r="AS8" s="55"/>
    </row>
    <row r="9" spans="1:46" x14ac:dyDescent="0.4">
      <c r="D9" s="3" t="str">
        <f>IF($C9="","",VLOOKUP($C9,マスタ!$A:$D,3,0))</f>
        <v/>
      </c>
      <c r="E9" s="2" t="str">
        <f>IF($C9="","",VLOOKUP($C9,マスタ!$A:$D,2,0))</f>
        <v/>
      </c>
      <c r="F9" s="2" t="str">
        <f>IF($C9="","",VLOOKUP($C9,マスタ!$A:$D,4,0))</f>
        <v/>
      </c>
      <c r="G9" s="2" t="str">
        <f t="shared" si="0"/>
        <v/>
      </c>
      <c r="H9" s="2" t="str">
        <f t="shared" si="2"/>
        <v/>
      </c>
      <c r="I9" s="3" t="str">
        <f t="shared" si="3"/>
        <v/>
      </c>
      <c r="J9" s="3" t="str">
        <f t="shared" si="4"/>
        <v/>
      </c>
      <c r="L9" s="55"/>
      <c r="O9" s="55"/>
      <c r="R9" s="55"/>
      <c r="U9" s="55"/>
      <c r="X9" s="55"/>
      <c r="AA9" s="55"/>
      <c r="AD9" s="55"/>
      <c r="AG9" s="55"/>
      <c r="AJ9" s="55"/>
      <c r="AM9" s="55"/>
      <c r="AP9" s="55"/>
      <c r="AS9" s="55"/>
    </row>
    <row r="10" spans="1:46" x14ac:dyDescent="0.4">
      <c r="D10" s="3" t="str">
        <f>IF($C10="","",VLOOKUP($C10,マスタ!$A:$D,3,0))</f>
        <v/>
      </c>
      <c r="E10" s="2" t="str">
        <f>IF($C10="","",VLOOKUP($C10,マスタ!$A:$D,2,0))</f>
        <v/>
      </c>
      <c r="F10" s="2" t="str">
        <f>IF($C10="","",VLOOKUP($C10,マスタ!$A:$D,4,0))</f>
        <v/>
      </c>
      <c r="G10" s="2" t="str">
        <f t="shared" si="0"/>
        <v/>
      </c>
      <c r="H10" s="2" t="str">
        <f t="shared" si="2"/>
        <v/>
      </c>
      <c r="I10" s="3" t="str">
        <f t="shared" si="3"/>
        <v/>
      </c>
      <c r="J10" s="3" t="str">
        <f t="shared" si="4"/>
        <v/>
      </c>
      <c r="L10" s="55"/>
      <c r="O10" s="55"/>
      <c r="R10" s="55"/>
      <c r="U10" s="55"/>
      <c r="X10" s="55"/>
      <c r="AA10" s="55"/>
      <c r="AD10" s="55"/>
      <c r="AG10" s="55"/>
      <c r="AJ10" s="55"/>
      <c r="AM10" s="55"/>
      <c r="AP10" s="55"/>
      <c r="AS10" s="55"/>
    </row>
    <row r="11" spans="1:46" x14ac:dyDescent="0.4">
      <c r="D11" s="3" t="str">
        <f>IF($C11="","",VLOOKUP($C11,マスタ!$A:$D,3,0))</f>
        <v/>
      </c>
      <c r="E11" s="2" t="str">
        <f>IF($C11="","",VLOOKUP($C11,マスタ!$A:$D,2,0))</f>
        <v/>
      </c>
      <c r="F11" s="2" t="str">
        <f>IF($C11="","",VLOOKUP($C11,マスタ!$A:$D,4,0))</f>
        <v/>
      </c>
      <c r="G11" s="2" t="str">
        <f t="shared" si="0"/>
        <v/>
      </c>
      <c r="H11" s="2" t="str">
        <f t="shared" si="2"/>
        <v/>
      </c>
      <c r="I11" s="3" t="str">
        <f t="shared" si="3"/>
        <v/>
      </c>
      <c r="J11" s="3" t="str">
        <f t="shared" si="4"/>
        <v/>
      </c>
      <c r="L11" s="55"/>
      <c r="O11" s="55"/>
      <c r="R11" s="55"/>
      <c r="U11" s="55"/>
      <c r="X11" s="55"/>
      <c r="AA11" s="55"/>
      <c r="AD11" s="55"/>
      <c r="AG11" s="55"/>
      <c r="AJ11" s="55"/>
      <c r="AM11" s="55"/>
      <c r="AP11" s="55"/>
      <c r="AS11" s="55"/>
    </row>
    <row r="12" spans="1:46" x14ac:dyDescent="0.4">
      <c r="D12" s="3" t="str">
        <f>IF($C12="","",VLOOKUP($C12,マスタ!$A:$D,3,0))</f>
        <v/>
      </c>
      <c r="E12" s="2" t="str">
        <f>IF($C12="","",VLOOKUP($C12,マスタ!$A:$D,2,0))</f>
        <v/>
      </c>
      <c r="F12" s="2" t="str">
        <f>IF($C12="","",VLOOKUP($C12,マスタ!$A:$D,4,0))</f>
        <v/>
      </c>
      <c r="G12" s="2" t="str">
        <f t="shared" si="0"/>
        <v/>
      </c>
      <c r="H12" s="2" t="str">
        <f t="shared" si="2"/>
        <v/>
      </c>
      <c r="I12" s="3" t="str">
        <f t="shared" si="3"/>
        <v/>
      </c>
      <c r="J12" s="3" t="str">
        <f t="shared" si="4"/>
        <v/>
      </c>
      <c r="L12" s="55"/>
      <c r="O12" s="55"/>
      <c r="R12" s="55"/>
      <c r="U12" s="55"/>
      <c r="X12" s="55"/>
      <c r="AA12" s="55"/>
      <c r="AD12" s="55"/>
      <c r="AG12" s="55"/>
      <c r="AJ12" s="55"/>
      <c r="AM12" s="55"/>
      <c r="AP12" s="55"/>
      <c r="AS12" s="55"/>
    </row>
    <row r="13" spans="1:46" x14ac:dyDescent="0.4">
      <c r="D13" s="3" t="str">
        <f>IF($C13="","",VLOOKUP($C13,マスタ!$A:$D,3,0))</f>
        <v/>
      </c>
      <c r="E13" s="2" t="str">
        <f>IF($C13="","",VLOOKUP($C13,マスタ!$A:$D,2,0))</f>
        <v/>
      </c>
      <c r="F13" s="2" t="str">
        <f>IF($C13="","",VLOOKUP($C13,マスタ!$A:$D,4,0))</f>
        <v/>
      </c>
      <c r="G13" s="2" t="str">
        <f t="shared" si="0"/>
        <v/>
      </c>
      <c r="H13" s="2" t="str">
        <f t="shared" si="2"/>
        <v/>
      </c>
      <c r="I13" s="3" t="str">
        <f t="shared" si="3"/>
        <v/>
      </c>
      <c r="J13" s="3" t="str">
        <f t="shared" si="4"/>
        <v/>
      </c>
      <c r="L13" s="55"/>
      <c r="O13" s="55"/>
      <c r="R13" s="55"/>
      <c r="U13" s="55"/>
      <c r="X13" s="55"/>
      <c r="AA13" s="55"/>
      <c r="AD13" s="55"/>
      <c r="AG13" s="55"/>
      <c r="AJ13" s="55"/>
      <c r="AM13" s="55"/>
      <c r="AP13" s="55"/>
      <c r="AS13" s="55"/>
    </row>
    <row r="14" spans="1:46" x14ac:dyDescent="0.4">
      <c r="D14" s="3" t="str">
        <f>IF($C14="","",VLOOKUP($C14,マスタ!$A:$D,3,0))</f>
        <v/>
      </c>
      <c r="E14" s="2" t="str">
        <f>IF($C14="","",VLOOKUP($C14,マスタ!$A:$D,2,0))</f>
        <v/>
      </c>
      <c r="F14" s="2" t="str">
        <f>IF($C14="","",VLOOKUP($C14,マスタ!$A:$D,4,0))</f>
        <v/>
      </c>
      <c r="G14" s="2" t="str">
        <f t="shared" si="0"/>
        <v/>
      </c>
      <c r="H14" s="2" t="str">
        <f t="shared" si="2"/>
        <v/>
      </c>
      <c r="I14" s="3" t="str">
        <f t="shared" si="3"/>
        <v/>
      </c>
      <c r="J14" s="3" t="str">
        <f t="shared" si="4"/>
        <v/>
      </c>
      <c r="L14" s="55"/>
      <c r="O14" s="55"/>
      <c r="R14" s="55"/>
      <c r="U14" s="55"/>
      <c r="X14" s="55"/>
      <c r="AA14" s="55"/>
      <c r="AD14" s="55"/>
      <c r="AG14" s="55"/>
      <c r="AJ14" s="55"/>
      <c r="AM14" s="55"/>
      <c r="AP14" s="55"/>
      <c r="AS14" s="55"/>
    </row>
    <row r="15" spans="1:46" x14ac:dyDescent="0.4">
      <c r="D15" s="3" t="str">
        <f>IF($C15="","",VLOOKUP($C15,マスタ!$A:$D,3,0))</f>
        <v/>
      </c>
      <c r="E15" s="2" t="str">
        <f>IF($C15="","",VLOOKUP($C15,マスタ!$A:$D,2,0))</f>
        <v/>
      </c>
      <c r="F15" s="2" t="str">
        <f>IF($C15="","",VLOOKUP($C15,マスタ!$A:$D,4,0))</f>
        <v/>
      </c>
      <c r="G15" s="2" t="str">
        <f t="shared" si="0"/>
        <v/>
      </c>
      <c r="H15" s="2" t="str">
        <f t="shared" si="2"/>
        <v/>
      </c>
      <c r="I15" s="3" t="str">
        <f t="shared" si="3"/>
        <v/>
      </c>
      <c r="J15" s="3" t="str">
        <f t="shared" si="4"/>
        <v/>
      </c>
      <c r="L15" s="55"/>
      <c r="O15" s="55"/>
      <c r="R15" s="55"/>
      <c r="U15" s="55"/>
      <c r="X15" s="55"/>
      <c r="AA15" s="55"/>
      <c r="AD15" s="55"/>
      <c r="AG15" s="55"/>
      <c r="AJ15" s="55"/>
      <c r="AM15" s="55"/>
      <c r="AP15" s="55"/>
      <c r="AS15" s="55"/>
    </row>
    <row r="16" spans="1:46" x14ac:dyDescent="0.4">
      <c r="D16" s="3" t="str">
        <f>IF($C16="","",VLOOKUP($C16,マスタ!$A:$D,3,0))</f>
        <v/>
      </c>
      <c r="E16" s="2" t="str">
        <f>IF($C16="","",VLOOKUP($C16,マスタ!$A:$D,2,0))</f>
        <v/>
      </c>
      <c r="F16" s="2" t="str">
        <f>IF($C16="","",VLOOKUP($C16,マスタ!$A:$D,4,0))</f>
        <v/>
      </c>
      <c r="G16" s="2" t="str">
        <f t="shared" si="0"/>
        <v/>
      </c>
      <c r="H16" s="2" t="str">
        <f t="shared" si="2"/>
        <v/>
      </c>
      <c r="I16" s="3" t="str">
        <f t="shared" si="3"/>
        <v/>
      </c>
      <c r="J16" s="3" t="str">
        <f t="shared" si="4"/>
        <v/>
      </c>
      <c r="L16" s="55"/>
      <c r="O16" s="55"/>
      <c r="R16" s="55"/>
      <c r="U16" s="55"/>
      <c r="X16" s="55"/>
      <c r="AA16" s="55"/>
      <c r="AD16" s="55"/>
      <c r="AG16" s="55"/>
      <c r="AJ16" s="55"/>
      <c r="AM16" s="55"/>
      <c r="AP16" s="55"/>
      <c r="AS16" s="55"/>
    </row>
    <row r="17" spans="4:45" x14ac:dyDescent="0.4">
      <c r="D17" s="3" t="str">
        <f>IF($C17="","",VLOOKUP($C17,マスタ!$A:$D,3,0))</f>
        <v/>
      </c>
      <c r="E17" s="2" t="str">
        <f>IF($C17="","",VLOOKUP($C17,マスタ!$A:$D,2,0))</f>
        <v/>
      </c>
      <c r="F17" s="2" t="str">
        <f>IF($C17="","",VLOOKUP($C17,マスタ!$A:$D,4,0))</f>
        <v/>
      </c>
      <c r="G17" s="2" t="str">
        <f>IF($C17="","",COUNTIF(K17:AT17,"**入金済み"))</f>
        <v/>
      </c>
      <c r="H17" s="2" t="str">
        <f t="shared" si="2"/>
        <v/>
      </c>
      <c r="I17" s="3" t="str">
        <f t="shared" si="3"/>
        <v/>
      </c>
      <c r="J17" s="3" t="str">
        <f t="shared" si="4"/>
        <v/>
      </c>
      <c r="L17" s="55"/>
      <c r="O17" s="55"/>
      <c r="R17" s="55"/>
      <c r="U17" s="55"/>
      <c r="X17" s="55"/>
      <c r="AA17" s="55"/>
      <c r="AD17" s="55"/>
      <c r="AG17" s="55"/>
      <c r="AJ17" s="55"/>
      <c r="AM17" s="55"/>
      <c r="AP17" s="55"/>
      <c r="AS17" s="55"/>
    </row>
    <row r="18" spans="4:45" x14ac:dyDescent="0.4">
      <c r="D18" s="3" t="str">
        <f>IF($C18="","",VLOOKUP($C18,マスタ!$A:$D,3,0))</f>
        <v/>
      </c>
      <c r="E18" s="2" t="str">
        <f>IF($C18="","",VLOOKUP($C18,マスタ!$A:$D,2,0))</f>
        <v/>
      </c>
      <c r="F18" s="2" t="str">
        <f>IF($C18="","",VLOOKUP($C18,マスタ!$A:$D,4,0))</f>
        <v/>
      </c>
      <c r="G18" s="2" t="str">
        <f t="shared" ref="G18:G30" si="5">IF($C18="","",COUNTIF(K18:AT18,"**入金済み"))</f>
        <v/>
      </c>
      <c r="H18" s="2" t="str">
        <f t="shared" ref="H18:H30" si="6">IF($C18="","",DAY(B18))</f>
        <v/>
      </c>
      <c r="I18" s="3" t="str">
        <f t="shared" si="3"/>
        <v/>
      </c>
      <c r="J18" s="3" t="str">
        <f t="shared" si="4"/>
        <v/>
      </c>
      <c r="L18" s="55"/>
      <c r="O18" s="55"/>
      <c r="R18" s="55"/>
      <c r="U18" s="55"/>
      <c r="X18" s="55"/>
      <c r="AA18" s="55"/>
      <c r="AD18" s="55"/>
      <c r="AG18" s="55"/>
      <c r="AJ18" s="55"/>
      <c r="AM18" s="55"/>
      <c r="AP18" s="55"/>
      <c r="AS18" s="55"/>
    </row>
    <row r="19" spans="4:45" x14ac:dyDescent="0.4">
      <c r="D19" s="3" t="str">
        <f>IF($C19="","",VLOOKUP($C19,マスタ!$A:$D,3,0))</f>
        <v/>
      </c>
      <c r="E19" s="2" t="str">
        <f>IF($C19="","",VLOOKUP($C19,マスタ!$A:$D,2,0))</f>
        <v/>
      </c>
      <c r="F19" s="2" t="str">
        <f>IF($C19="","",VLOOKUP($C19,マスタ!$A:$D,4,0))</f>
        <v/>
      </c>
      <c r="G19" s="2" t="str">
        <f t="shared" si="5"/>
        <v/>
      </c>
      <c r="H19" s="2" t="str">
        <f t="shared" si="6"/>
        <v/>
      </c>
      <c r="I19" s="3" t="str">
        <f t="shared" si="3"/>
        <v/>
      </c>
      <c r="J19" s="3" t="str">
        <f t="shared" si="4"/>
        <v/>
      </c>
      <c r="L19" s="55"/>
      <c r="O19" s="55"/>
      <c r="R19" s="55"/>
      <c r="U19" s="55"/>
      <c r="X19" s="55"/>
      <c r="AA19" s="55"/>
      <c r="AD19" s="55"/>
      <c r="AG19" s="55"/>
      <c r="AJ19" s="55"/>
      <c r="AM19" s="55"/>
      <c r="AP19" s="55"/>
      <c r="AS19" s="55"/>
    </row>
    <row r="20" spans="4:45" x14ac:dyDescent="0.4">
      <c r="D20" s="3" t="str">
        <f>IF($C20="","",VLOOKUP($C20,マスタ!$A:$D,3,0))</f>
        <v/>
      </c>
      <c r="E20" s="2" t="str">
        <f>IF($C20="","",VLOOKUP($C20,マスタ!$A:$D,2,0))</f>
        <v/>
      </c>
      <c r="F20" s="2" t="str">
        <f>IF($C20="","",VLOOKUP($C20,マスタ!$A:$D,4,0))</f>
        <v/>
      </c>
      <c r="G20" s="2" t="str">
        <f t="shared" si="5"/>
        <v/>
      </c>
      <c r="H20" s="2" t="str">
        <f t="shared" si="6"/>
        <v/>
      </c>
      <c r="I20" s="3" t="str">
        <f t="shared" si="3"/>
        <v/>
      </c>
      <c r="J20" s="3" t="str">
        <f t="shared" si="4"/>
        <v/>
      </c>
      <c r="L20" s="55"/>
      <c r="O20" s="55"/>
      <c r="R20" s="55"/>
      <c r="U20" s="55"/>
      <c r="X20" s="55"/>
      <c r="AA20" s="55"/>
      <c r="AD20" s="55"/>
      <c r="AG20" s="55"/>
      <c r="AJ20" s="55"/>
      <c r="AM20" s="55"/>
      <c r="AP20" s="55"/>
      <c r="AS20" s="55"/>
    </row>
    <row r="21" spans="4:45" x14ac:dyDescent="0.4">
      <c r="D21" s="3" t="str">
        <f>IF($C21="","",VLOOKUP($C21,マスタ!$A:$D,3,0))</f>
        <v/>
      </c>
      <c r="E21" s="2" t="str">
        <f>IF($C21="","",VLOOKUP($C21,マスタ!$A:$D,2,0))</f>
        <v/>
      </c>
      <c r="F21" s="2" t="str">
        <f>IF($C21="","",VLOOKUP($C21,マスタ!$A:$D,4,0))</f>
        <v/>
      </c>
      <c r="G21" s="2" t="str">
        <f t="shared" si="5"/>
        <v/>
      </c>
      <c r="H21" s="2" t="str">
        <f t="shared" si="6"/>
        <v/>
      </c>
      <c r="I21" s="3" t="str">
        <f t="shared" si="3"/>
        <v/>
      </c>
      <c r="J21" s="3" t="str">
        <f t="shared" si="4"/>
        <v/>
      </c>
      <c r="L21" s="55"/>
      <c r="O21" s="55"/>
      <c r="R21" s="55"/>
      <c r="U21" s="55"/>
      <c r="X21" s="55"/>
      <c r="AA21" s="55"/>
      <c r="AD21" s="55"/>
      <c r="AG21" s="55"/>
      <c r="AJ21" s="55"/>
      <c r="AM21" s="55"/>
      <c r="AP21" s="55"/>
      <c r="AS21" s="55"/>
    </row>
    <row r="22" spans="4:45" x14ac:dyDescent="0.4">
      <c r="D22" s="3" t="str">
        <f>IF($C22="","",VLOOKUP($C22,マスタ!$A:$D,3,0))</f>
        <v/>
      </c>
      <c r="E22" s="2" t="str">
        <f>IF($C22="","",VLOOKUP($C22,マスタ!$A:$D,2,0))</f>
        <v/>
      </c>
      <c r="F22" s="2" t="str">
        <f>IF($C22="","",VLOOKUP($C22,マスタ!$A:$D,4,0))</f>
        <v/>
      </c>
      <c r="G22" s="2" t="str">
        <f t="shared" si="5"/>
        <v/>
      </c>
      <c r="H22" s="2" t="str">
        <f t="shared" si="6"/>
        <v/>
      </c>
      <c r="I22" s="3" t="str">
        <f t="shared" si="3"/>
        <v/>
      </c>
      <c r="J22" s="3" t="str">
        <f t="shared" si="4"/>
        <v/>
      </c>
      <c r="L22" s="55"/>
      <c r="O22" s="55"/>
      <c r="R22" s="55"/>
      <c r="U22" s="55"/>
      <c r="X22" s="55"/>
      <c r="AA22" s="55"/>
      <c r="AD22" s="55"/>
      <c r="AG22" s="55"/>
      <c r="AJ22" s="55"/>
      <c r="AM22" s="55"/>
      <c r="AP22" s="55"/>
      <c r="AS22" s="55"/>
    </row>
    <row r="23" spans="4:45" x14ac:dyDescent="0.4">
      <c r="D23" s="3" t="str">
        <f>IF($C23="","",VLOOKUP($C23,マスタ!$A:$D,3,0))</f>
        <v/>
      </c>
      <c r="E23" s="2" t="str">
        <f>IF($C23="","",VLOOKUP($C23,マスタ!$A:$D,2,0))</f>
        <v/>
      </c>
      <c r="F23" s="2" t="str">
        <f>IF($C23="","",VLOOKUP($C23,マスタ!$A:$D,4,0))</f>
        <v/>
      </c>
      <c r="G23" s="2" t="str">
        <f t="shared" si="5"/>
        <v/>
      </c>
      <c r="H23" s="2" t="str">
        <f t="shared" si="6"/>
        <v/>
      </c>
      <c r="I23" s="3" t="str">
        <f t="shared" si="3"/>
        <v/>
      </c>
      <c r="J23" s="3" t="str">
        <f t="shared" si="4"/>
        <v/>
      </c>
      <c r="L23" s="55"/>
      <c r="O23" s="55"/>
      <c r="R23" s="55"/>
      <c r="U23" s="55"/>
      <c r="X23" s="55"/>
      <c r="AA23" s="55"/>
      <c r="AD23" s="55"/>
      <c r="AG23" s="55"/>
      <c r="AJ23" s="55"/>
      <c r="AM23" s="55"/>
      <c r="AP23" s="55"/>
      <c r="AS23" s="55"/>
    </row>
    <row r="24" spans="4:45" x14ac:dyDescent="0.4">
      <c r="D24" s="3" t="str">
        <f>IF($C24="","",VLOOKUP($C24,マスタ!$A:$D,3,0))</f>
        <v/>
      </c>
      <c r="E24" s="2" t="str">
        <f>IF($C24="","",VLOOKUP($C24,マスタ!$A:$D,2,0))</f>
        <v/>
      </c>
      <c r="F24" s="2" t="str">
        <f>IF($C24="","",VLOOKUP($C24,マスタ!$A:$D,4,0))</f>
        <v/>
      </c>
      <c r="G24" s="2" t="str">
        <f t="shared" si="5"/>
        <v/>
      </c>
      <c r="H24" s="2" t="str">
        <f t="shared" si="6"/>
        <v/>
      </c>
      <c r="I24" s="3" t="str">
        <f t="shared" si="3"/>
        <v/>
      </c>
      <c r="J24" s="3" t="str">
        <f t="shared" si="4"/>
        <v/>
      </c>
      <c r="L24" s="55"/>
      <c r="O24" s="55"/>
      <c r="R24" s="55"/>
      <c r="U24" s="55"/>
      <c r="X24" s="55"/>
      <c r="AA24" s="55"/>
      <c r="AD24" s="55"/>
      <c r="AG24" s="55"/>
      <c r="AJ24" s="55"/>
      <c r="AM24" s="55"/>
      <c r="AP24" s="55"/>
      <c r="AS24" s="55"/>
    </row>
    <row r="25" spans="4:45" x14ac:dyDescent="0.4">
      <c r="D25" s="3" t="str">
        <f>IF($C25="","",VLOOKUP($C25,マスタ!$A:$D,3,0))</f>
        <v/>
      </c>
      <c r="E25" s="2" t="str">
        <f>IF($C25="","",VLOOKUP($C25,マスタ!$A:$D,2,0))</f>
        <v/>
      </c>
      <c r="F25" s="2" t="str">
        <f>IF($C25="","",VLOOKUP($C25,マスタ!$A:$D,4,0))</f>
        <v/>
      </c>
      <c r="G25" s="2" t="str">
        <f t="shared" si="5"/>
        <v/>
      </c>
      <c r="H25" s="2" t="str">
        <f t="shared" si="6"/>
        <v/>
      </c>
      <c r="I25" s="3" t="str">
        <f t="shared" si="3"/>
        <v/>
      </c>
      <c r="J25" s="3" t="str">
        <f t="shared" si="4"/>
        <v/>
      </c>
      <c r="L25" s="55"/>
      <c r="O25" s="55"/>
      <c r="R25" s="55"/>
      <c r="U25" s="55"/>
      <c r="X25" s="55"/>
      <c r="AA25" s="55"/>
      <c r="AD25" s="55"/>
      <c r="AG25" s="55"/>
      <c r="AJ25" s="55"/>
      <c r="AM25" s="55"/>
      <c r="AP25" s="55"/>
      <c r="AS25" s="55"/>
    </row>
    <row r="26" spans="4:45" x14ac:dyDescent="0.4">
      <c r="D26" s="3" t="str">
        <f>IF($C26="","",VLOOKUP($C26,マスタ!$A:$D,3,0))</f>
        <v/>
      </c>
      <c r="E26" s="2" t="str">
        <f>IF($C26="","",VLOOKUP($C26,マスタ!$A:$D,2,0))</f>
        <v/>
      </c>
      <c r="F26" s="2" t="str">
        <f>IF($C26="","",VLOOKUP($C26,マスタ!$A:$D,4,0))</f>
        <v/>
      </c>
      <c r="G26" s="2" t="str">
        <f t="shared" si="5"/>
        <v/>
      </c>
      <c r="H26" s="2" t="str">
        <f t="shared" si="6"/>
        <v/>
      </c>
      <c r="I26" s="3" t="str">
        <f t="shared" si="3"/>
        <v/>
      </c>
      <c r="J26" s="3" t="str">
        <f t="shared" si="4"/>
        <v/>
      </c>
      <c r="L26" s="55"/>
      <c r="O26" s="55"/>
      <c r="R26" s="55"/>
      <c r="U26" s="55"/>
      <c r="X26" s="55"/>
      <c r="AA26" s="55"/>
      <c r="AD26" s="55"/>
      <c r="AG26" s="55"/>
      <c r="AJ26" s="55"/>
      <c r="AM26" s="55"/>
      <c r="AP26" s="55"/>
      <c r="AS26" s="55"/>
    </row>
    <row r="27" spans="4:45" x14ac:dyDescent="0.4">
      <c r="D27" s="3" t="str">
        <f>IF($C27="","",VLOOKUP($C27,マスタ!$A:$D,3,0))</f>
        <v/>
      </c>
      <c r="E27" s="2" t="str">
        <f>IF($C27="","",VLOOKUP($C27,マスタ!$A:$D,2,0))</f>
        <v/>
      </c>
      <c r="F27" s="2" t="str">
        <f>IF($C27="","",VLOOKUP($C27,マスタ!$A:$D,4,0))</f>
        <v/>
      </c>
      <c r="G27" s="2" t="str">
        <f t="shared" si="5"/>
        <v/>
      </c>
      <c r="H27" s="2" t="str">
        <f t="shared" si="6"/>
        <v/>
      </c>
      <c r="I27" s="3" t="str">
        <f t="shared" si="3"/>
        <v/>
      </c>
      <c r="J27" s="3" t="str">
        <f t="shared" si="4"/>
        <v/>
      </c>
      <c r="L27" s="55"/>
      <c r="O27" s="55"/>
      <c r="R27" s="55"/>
      <c r="U27" s="55"/>
      <c r="X27" s="55"/>
      <c r="AA27" s="55"/>
      <c r="AD27" s="55"/>
      <c r="AG27" s="55"/>
      <c r="AJ27" s="55"/>
      <c r="AM27" s="55"/>
      <c r="AP27" s="55"/>
      <c r="AS27" s="55"/>
    </row>
    <row r="28" spans="4:45" x14ac:dyDescent="0.4">
      <c r="D28" s="3" t="str">
        <f>IF($C28="","",VLOOKUP($C28,マスタ!$A:$D,3,0))</f>
        <v/>
      </c>
      <c r="E28" s="2" t="str">
        <f>IF($C28="","",VLOOKUP($C28,マスタ!$A:$D,2,0))</f>
        <v/>
      </c>
      <c r="F28" s="2" t="str">
        <f>IF($C28="","",VLOOKUP($C28,マスタ!$A:$D,4,0))</f>
        <v/>
      </c>
      <c r="G28" s="2" t="str">
        <f t="shared" si="5"/>
        <v/>
      </c>
      <c r="H28" s="2" t="str">
        <f t="shared" si="6"/>
        <v/>
      </c>
      <c r="I28" s="3" t="str">
        <f t="shared" si="3"/>
        <v/>
      </c>
      <c r="J28" s="3" t="str">
        <f t="shared" si="4"/>
        <v/>
      </c>
      <c r="L28" s="55"/>
      <c r="O28" s="55"/>
      <c r="R28" s="55"/>
      <c r="U28" s="55"/>
      <c r="X28" s="55"/>
      <c r="AA28" s="55"/>
      <c r="AD28" s="55"/>
      <c r="AG28" s="55"/>
      <c r="AJ28" s="55"/>
      <c r="AM28" s="55"/>
      <c r="AP28" s="55"/>
      <c r="AS28" s="55"/>
    </row>
    <row r="29" spans="4:45" x14ac:dyDescent="0.4">
      <c r="D29" s="3" t="str">
        <f>IF($C29="","",VLOOKUP($C29,マスタ!$A:$D,3,0))</f>
        <v/>
      </c>
      <c r="E29" s="2" t="str">
        <f>IF($C29="","",VLOOKUP($C29,マスタ!$A:$D,2,0))</f>
        <v/>
      </c>
      <c r="F29" s="2" t="str">
        <f>IF($C29="","",VLOOKUP($C29,マスタ!$A:$D,4,0))</f>
        <v/>
      </c>
      <c r="G29" s="2" t="str">
        <f t="shared" si="5"/>
        <v/>
      </c>
      <c r="H29" s="2" t="str">
        <f t="shared" si="6"/>
        <v/>
      </c>
      <c r="I29" s="3" t="str">
        <f t="shared" si="3"/>
        <v/>
      </c>
      <c r="J29" s="3" t="str">
        <f t="shared" si="4"/>
        <v/>
      </c>
      <c r="L29" s="55"/>
      <c r="O29" s="55"/>
      <c r="R29" s="55"/>
      <c r="U29" s="55"/>
      <c r="X29" s="55"/>
      <c r="AA29" s="55"/>
      <c r="AD29" s="55"/>
      <c r="AG29" s="55"/>
      <c r="AJ29" s="55"/>
      <c r="AM29" s="55"/>
      <c r="AP29" s="55"/>
      <c r="AS29" s="55"/>
    </row>
    <row r="30" spans="4:45" x14ac:dyDescent="0.4">
      <c r="D30" s="3" t="str">
        <f>IF($C30="","",VLOOKUP($C30,マスタ!$A:$D,3,0))</f>
        <v/>
      </c>
      <c r="E30" s="2" t="str">
        <f>IF($C30="","",VLOOKUP($C30,マスタ!$A:$D,2,0))</f>
        <v/>
      </c>
      <c r="F30" s="2" t="str">
        <f>IF($C30="","",VLOOKUP($C30,マスタ!$A:$D,4,0))</f>
        <v/>
      </c>
      <c r="G30" s="2" t="str">
        <f t="shared" si="5"/>
        <v/>
      </c>
      <c r="H30" s="2" t="str">
        <f t="shared" si="6"/>
        <v/>
      </c>
      <c r="I30" s="3" t="str">
        <f t="shared" si="3"/>
        <v/>
      </c>
      <c r="J30" s="3" t="str">
        <f t="shared" si="4"/>
        <v/>
      </c>
      <c r="L30" s="55"/>
      <c r="O30" s="55"/>
      <c r="R30" s="55"/>
      <c r="U30" s="55"/>
      <c r="X30" s="55"/>
      <c r="AA30" s="55"/>
      <c r="AD30" s="55"/>
      <c r="AG30" s="55"/>
      <c r="AJ30" s="55"/>
      <c r="AM30" s="55"/>
      <c r="AP30" s="55"/>
      <c r="AS30" s="55"/>
    </row>
    <row r="31" spans="4:45" x14ac:dyDescent="0.4">
      <c r="D31" s="3" t="str">
        <f>IF($C31="","",VLOOKUP($C31,マスタ!$A:$D,3,0))</f>
        <v/>
      </c>
      <c r="J31" s="3" t="str">
        <f t="shared" si="4"/>
        <v/>
      </c>
    </row>
    <row r="32" spans="4:45" x14ac:dyDescent="0.4">
      <c r="D32" s="3" t="str">
        <f>IF($C32="","",VLOOKUP($C32,マスタ!$A:$D,3,0))</f>
        <v/>
      </c>
      <c r="J32" s="3" t="str">
        <f t="shared" si="4"/>
        <v/>
      </c>
    </row>
    <row r="33" spans="4:10" x14ac:dyDescent="0.4">
      <c r="D33" s="3" t="str">
        <f>IF($C33="","",VLOOKUP($C33,マスタ!$A:$D,3,0))</f>
        <v/>
      </c>
      <c r="J33" s="3" t="str">
        <f t="shared" si="4"/>
        <v/>
      </c>
    </row>
    <row r="34" spans="4:10" x14ac:dyDescent="0.4">
      <c r="D34" s="3" t="str">
        <f>IF($C34="","",VLOOKUP($C34,マスタ!$A:$D,3,0))</f>
        <v/>
      </c>
      <c r="J34" s="3" t="str">
        <f t="shared" si="4"/>
        <v/>
      </c>
    </row>
    <row r="35" spans="4:10" x14ac:dyDescent="0.4">
      <c r="D35" s="3" t="str">
        <f>IF($C35="","",VLOOKUP($C35,マスタ!$A:$D,3,0))</f>
        <v/>
      </c>
      <c r="J35" s="3" t="str">
        <f t="shared" si="4"/>
        <v/>
      </c>
    </row>
    <row r="36" spans="4:10" x14ac:dyDescent="0.4">
      <c r="D36" s="3" t="str">
        <f>IF($C36="","",VLOOKUP($C36,マスタ!$A:$D,3,0))</f>
        <v/>
      </c>
      <c r="J36" s="3" t="str">
        <f t="shared" si="4"/>
        <v/>
      </c>
    </row>
    <row r="37" spans="4:10" x14ac:dyDescent="0.4">
      <c r="D37" s="3" t="str">
        <f>IF($C37="","",VLOOKUP($C37,マスタ!$A:$D,3,0))</f>
        <v/>
      </c>
      <c r="J37" s="3" t="str">
        <f t="shared" si="4"/>
        <v/>
      </c>
    </row>
    <row r="38" spans="4:10" x14ac:dyDescent="0.4">
      <c r="D38" s="3" t="str">
        <f>IF($C38="","",VLOOKUP($C38,マスタ!$A:$D,3,0))</f>
        <v/>
      </c>
      <c r="J38" s="3" t="str">
        <f t="shared" si="4"/>
        <v/>
      </c>
    </row>
    <row r="39" spans="4:10" x14ac:dyDescent="0.4">
      <c r="D39" s="3" t="str">
        <f>IF($C39="","",VLOOKUP($C39,マスタ!$A:$D,3,0))</f>
        <v/>
      </c>
      <c r="J39" s="3" t="str">
        <f t="shared" si="4"/>
        <v/>
      </c>
    </row>
    <row r="40" spans="4:10" x14ac:dyDescent="0.4">
      <c r="D40" s="3" t="str">
        <f>IF($C40="","",VLOOKUP($C40,マスタ!$A:$D,3,0))</f>
        <v/>
      </c>
      <c r="J40" s="3" t="str">
        <f t="shared" si="4"/>
        <v/>
      </c>
    </row>
    <row r="41" spans="4:10" x14ac:dyDescent="0.4">
      <c r="D41" s="3" t="str">
        <f>IF($C41="","",VLOOKUP($C41,マスタ!$A:$D,3,0))</f>
        <v/>
      </c>
      <c r="J41" s="3" t="str">
        <f t="shared" si="4"/>
        <v/>
      </c>
    </row>
    <row r="42" spans="4:10" x14ac:dyDescent="0.4">
      <c r="D42" s="3" t="str">
        <f>IF($C42="","",VLOOKUP($C42,マスタ!$A:$D,3,0))</f>
        <v/>
      </c>
      <c r="J42" s="3" t="str">
        <f t="shared" si="4"/>
        <v/>
      </c>
    </row>
    <row r="43" spans="4:10" x14ac:dyDescent="0.4">
      <c r="D43" s="3" t="str">
        <f>IF($C43="","",VLOOKUP($C43,マスタ!$A:$D,3,0))</f>
        <v/>
      </c>
      <c r="J43" s="3" t="str">
        <f t="shared" si="4"/>
        <v/>
      </c>
    </row>
    <row r="44" spans="4:10" x14ac:dyDescent="0.4">
      <c r="D44" s="3" t="str">
        <f>IF($C44="","",VLOOKUP($C44,マスタ!$A:$D,3,0))</f>
        <v/>
      </c>
      <c r="J44" s="3" t="str">
        <f t="shared" si="4"/>
        <v/>
      </c>
    </row>
    <row r="45" spans="4:10" x14ac:dyDescent="0.4">
      <c r="D45" s="3" t="str">
        <f>IF($C45="","",VLOOKUP($C45,マスタ!$A:$D,3,0))</f>
        <v/>
      </c>
      <c r="J45" s="3" t="str">
        <f t="shared" si="4"/>
        <v/>
      </c>
    </row>
    <row r="46" spans="4:10" x14ac:dyDescent="0.4">
      <c r="D46" s="3" t="str">
        <f>IF($C46="","",VLOOKUP($C46,マスタ!$A:$D,3,0))</f>
        <v/>
      </c>
      <c r="J46" s="3" t="str">
        <f t="shared" si="4"/>
        <v/>
      </c>
    </row>
    <row r="47" spans="4:10" x14ac:dyDescent="0.4">
      <c r="D47" s="3" t="str">
        <f>IF($C47="","",VLOOKUP($C47,マスタ!$A:$D,3,0))</f>
        <v/>
      </c>
      <c r="J47" s="3" t="str">
        <f t="shared" si="4"/>
        <v/>
      </c>
    </row>
    <row r="48" spans="4:10" x14ac:dyDescent="0.4">
      <c r="D48" s="3" t="str">
        <f>IF($C48="","",VLOOKUP($C48,マスタ!$A:$D,3,0))</f>
        <v/>
      </c>
      <c r="J48" s="3" t="str">
        <f t="shared" si="4"/>
        <v/>
      </c>
    </row>
    <row r="49" spans="4:10" x14ac:dyDescent="0.4">
      <c r="D49" s="3" t="str">
        <f>IF($C49="","",VLOOKUP($C49,マスタ!$A:$D,3,0))</f>
        <v/>
      </c>
      <c r="J49" s="3" t="str">
        <f t="shared" si="4"/>
        <v/>
      </c>
    </row>
    <row r="50" spans="4:10" x14ac:dyDescent="0.4">
      <c r="D50" s="3" t="str">
        <f>IF($C50="","",VLOOKUP($C50,マスタ!$A:$D,3,0))</f>
        <v/>
      </c>
      <c r="J50" s="3" t="str">
        <f t="shared" si="4"/>
        <v/>
      </c>
    </row>
    <row r="51" spans="4:10" x14ac:dyDescent="0.4">
      <c r="D51" s="3" t="str">
        <f>IF($C51="","",VLOOKUP($C51,マスタ!$A:$D,3,0))</f>
        <v/>
      </c>
      <c r="J51" s="3" t="str">
        <f t="shared" si="4"/>
        <v/>
      </c>
    </row>
    <row r="52" spans="4:10" x14ac:dyDescent="0.4">
      <c r="D52" s="3" t="str">
        <f>IF($C52="","",VLOOKUP($C52,マスタ!$A:$D,3,0))</f>
        <v/>
      </c>
      <c r="J52" s="3" t="str">
        <f t="shared" si="4"/>
        <v/>
      </c>
    </row>
    <row r="53" spans="4:10" x14ac:dyDescent="0.4">
      <c r="D53" s="3" t="str">
        <f>IF($C53="","",VLOOKUP($C53,マスタ!$A:$D,3,0))</f>
        <v/>
      </c>
      <c r="J53" s="3" t="str">
        <f t="shared" si="4"/>
        <v/>
      </c>
    </row>
    <row r="54" spans="4:10" x14ac:dyDescent="0.4">
      <c r="D54" s="3" t="str">
        <f>IF($C54="","",VLOOKUP($C54,マスタ!$A:$D,3,0))</f>
        <v/>
      </c>
      <c r="J54" s="3" t="str">
        <f t="shared" si="4"/>
        <v/>
      </c>
    </row>
    <row r="55" spans="4:10" x14ac:dyDescent="0.4">
      <c r="D55" s="3" t="str">
        <f>IF($C55="","",VLOOKUP($C55,マスタ!$A:$D,3,0))</f>
        <v/>
      </c>
      <c r="J55" s="3" t="str">
        <f t="shared" si="4"/>
        <v/>
      </c>
    </row>
    <row r="56" spans="4:10" x14ac:dyDescent="0.4">
      <c r="D56" s="3" t="str">
        <f>IF($C56="","",VLOOKUP($C56,マスタ!$A:$D,3,0))</f>
        <v/>
      </c>
      <c r="J56" s="3" t="str">
        <f t="shared" si="4"/>
        <v/>
      </c>
    </row>
    <row r="57" spans="4:10" x14ac:dyDescent="0.4">
      <c r="D57" s="3" t="str">
        <f>IF($C57="","",VLOOKUP($C57,マスタ!$A:$D,3,0))</f>
        <v/>
      </c>
      <c r="J57" s="3" t="str">
        <f t="shared" si="4"/>
        <v/>
      </c>
    </row>
    <row r="58" spans="4:10" x14ac:dyDescent="0.4">
      <c r="D58" s="3" t="str">
        <f>IF($C58="","",VLOOKUP($C58,マスタ!$A:$D,3,0))</f>
        <v/>
      </c>
      <c r="J58" s="3" t="str">
        <f t="shared" si="4"/>
        <v/>
      </c>
    </row>
    <row r="59" spans="4:10" x14ac:dyDescent="0.4">
      <c r="D59" s="3" t="str">
        <f>IF($C59="","",VLOOKUP($C59,マスタ!$A:$D,3,0))</f>
        <v/>
      </c>
      <c r="J59" s="3" t="str">
        <f t="shared" si="4"/>
        <v/>
      </c>
    </row>
    <row r="60" spans="4:10" x14ac:dyDescent="0.4">
      <c r="D60" s="3" t="str">
        <f>IF($C60="","",VLOOKUP($C60,マスタ!$A:$D,3,0))</f>
        <v/>
      </c>
      <c r="J60" s="3" t="str">
        <f t="shared" si="4"/>
        <v/>
      </c>
    </row>
    <row r="61" spans="4:10" x14ac:dyDescent="0.4">
      <c r="D61" s="3" t="str">
        <f>IF($C61="","",VLOOKUP($C61,マスタ!$A:$D,3,0))</f>
        <v/>
      </c>
      <c r="J61" s="3" t="str">
        <f t="shared" si="4"/>
        <v/>
      </c>
    </row>
    <row r="62" spans="4:10" x14ac:dyDescent="0.4">
      <c r="D62" s="3" t="str">
        <f>IF($C62="","",VLOOKUP($C62,マスタ!$A:$D,3,0))</f>
        <v/>
      </c>
      <c r="J62" s="3" t="str">
        <f t="shared" si="4"/>
        <v/>
      </c>
    </row>
    <row r="63" spans="4:10" x14ac:dyDescent="0.4">
      <c r="D63" s="3" t="str">
        <f>IF($C63="","",VLOOKUP($C63,マスタ!$A:$D,3,0))</f>
        <v/>
      </c>
      <c r="J63" s="3" t="str">
        <f t="shared" si="4"/>
        <v/>
      </c>
    </row>
    <row r="64" spans="4:10" x14ac:dyDescent="0.4">
      <c r="D64" s="3" t="str">
        <f>IF($C64="","",VLOOKUP($C64,マスタ!$A:$D,3,0))</f>
        <v/>
      </c>
      <c r="J64" s="3" t="str">
        <f t="shared" si="4"/>
        <v/>
      </c>
    </row>
    <row r="65" spans="4:10" x14ac:dyDescent="0.4">
      <c r="D65" s="3" t="str">
        <f>IF($C65="","",VLOOKUP($C65,マスタ!$A:$D,3,0))</f>
        <v/>
      </c>
      <c r="J65" s="3" t="str">
        <f t="shared" si="4"/>
        <v/>
      </c>
    </row>
    <row r="66" spans="4:10" x14ac:dyDescent="0.4">
      <c r="D66" s="3" t="str">
        <f>IF($C66="","",VLOOKUP($C66,マスタ!$A:$D,3,0))</f>
        <v/>
      </c>
      <c r="J66" s="3" t="str">
        <f t="shared" si="4"/>
        <v/>
      </c>
    </row>
    <row r="67" spans="4:10" x14ac:dyDescent="0.4">
      <c r="D67" s="3" t="str">
        <f>IF($C67="","",VLOOKUP($C67,マスタ!$A:$D,3,0))</f>
        <v/>
      </c>
      <c r="J67" s="3" t="str">
        <f t="shared" si="4"/>
        <v/>
      </c>
    </row>
    <row r="68" spans="4:10" x14ac:dyDescent="0.4">
      <c r="D68" s="3" t="str">
        <f>IF($C68="","",VLOOKUP($C68,マスタ!$A:$D,3,0))</f>
        <v/>
      </c>
      <c r="J68" s="3" t="str">
        <f t="shared" si="4"/>
        <v/>
      </c>
    </row>
    <row r="69" spans="4:10" x14ac:dyDescent="0.4">
      <c r="D69" s="3" t="str">
        <f>IF($C69="","",VLOOKUP($C69,マスタ!$A:$D,3,0))</f>
        <v/>
      </c>
      <c r="J69" s="3" t="str">
        <f t="shared" si="4"/>
        <v/>
      </c>
    </row>
    <row r="70" spans="4:10" x14ac:dyDescent="0.4">
      <c r="D70" s="3" t="str">
        <f>IF($C70="","",VLOOKUP($C70,マスタ!$A:$D,3,0))</f>
        <v/>
      </c>
      <c r="J70" s="3" t="str">
        <f t="shared" si="4"/>
        <v/>
      </c>
    </row>
    <row r="71" spans="4:10" x14ac:dyDescent="0.4">
      <c r="D71" s="3" t="str">
        <f>IF($C71="","",VLOOKUP($C71,マスタ!$A:$D,3,0))</f>
        <v/>
      </c>
      <c r="J71" s="3" t="str">
        <f t="shared" si="4"/>
        <v/>
      </c>
    </row>
    <row r="72" spans="4:10" x14ac:dyDescent="0.4">
      <c r="D72" s="3" t="str">
        <f>IF($C72="","",VLOOKUP($C72,マスタ!$A:$D,3,0))</f>
        <v/>
      </c>
      <c r="J72" s="3" t="str">
        <f t="shared" ref="J72:J135" si="7">_xlfn.IFS($C72="","",$C72="サブスク.","",$C72&lt;&gt;"サブスク.",$D72-$I72)</f>
        <v/>
      </c>
    </row>
    <row r="73" spans="4:10" x14ac:dyDescent="0.4">
      <c r="D73" s="3" t="str">
        <f>IF($C73="","",VLOOKUP($C73,マスタ!$A:$D,3,0))</f>
        <v/>
      </c>
      <c r="J73" s="3" t="str">
        <f t="shared" si="7"/>
        <v/>
      </c>
    </row>
    <row r="74" spans="4:10" x14ac:dyDescent="0.4">
      <c r="D74" s="3" t="str">
        <f>IF($C74="","",VLOOKUP($C74,マスタ!$A:$D,3,0))</f>
        <v/>
      </c>
      <c r="J74" s="3" t="str">
        <f t="shared" si="7"/>
        <v/>
      </c>
    </row>
    <row r="75" spans="4:10" x14ac:dyDescent="0.4">
      <c r="D75" s="3" t="str">
        <f>IF($C75="","",VLOOKUP($C75,マスタ!$A:$D,3,0))</f>
        <v/>
      </c>
      <c r="J75" s="3" t="str">
        <f t="shared" si="7"/>
        <v/>
      </c>
    </row>
    <row r="76" spans="4:10" x14ac:dyDescent="0.4">
      <c r="D76" s="3" t="str">
        <f>IF($C76="","",VLOOKUP($C76,マスタ!$A:$D,3,0))</f>
        <v/>
      </c>
      <c r="J76" s="3" t="str">
        <f t="shared" si="7"/>
        <v/>
      </c>
    </row>
    <row r="77" spans="4:10" x14ac:dyDescent="0.4">
      <c r="D77" s="3" t="str">
        <f>IF($C77="","",VLOOKUP($C77,マスタ!$A:$D,3,0))</f>
        <v/>
      </c>
      <c r="J77" s="3" t="str">
        <f t="shared" si="7"/>
        <v/>
      </c>
    </row>
    <row r="78" spans="4:10" x14ac:dyDescent="0.4">
      <c r="D78" s="3" t="str">
        <f>IF($C78="","",VLOOKUP($C78,マスタ!$A:$D,3,0))</f>
        <v/>
      </c>
      <c r="J78" s="3" t="str">
        <f t="shared" si="7"/>
        <v/>
      </c>
    </row>
    <row r="79" spans="4:10" x14ac:dyDescent="0.4">
      <c r="D79" s="3" t="str">
        <f>IF($C79="","",VLOOKUP($C79,マスタ!$A:$D,3,0))</f>
        <v/>
      </c>
      <c r="J79" s="3" t="str">
        <f t="shared" si="7"/>
        <v/>
      </c>
    </row>
    <row r="80" spans="4:10" x14ac:dyDescent="0.4">
      <c r="D80" s="3" t="str">
        <f>IF($C80="","",VLOOKUP($C80,マスタ!$A:$D,3,0))</f>
        <v/>
      </c>
      <c r="J80" s="3" t="str">
        <f t="shared" si="7"/>
        <v/>
      </c>
    </row>
    <row r="81" spans="4:10" x14ac:dyDescent="0.4">
      <c r="D81" s="3" t="str">
        <f>IF($C81="","",VLOOKUP($C81,マスタ!$A:$D,3,0))</f>
        <v/>
      </c>
      <c r="J81" s="3" t="str">
        <f t="shared" si="7"/>
        <v/>
      </c>
    </row>
    <row r="82" spans="4:10" x14ac:dyDescent="0.4">
      <c r="D82" s="3" t="str">
        <f>IF($C82="","",VLOOKUP($C82,マスタ!$A:$D,3,0))</f>
        <v/>
      </c>
      <c r="J82" s="3" t="str">
        <f t="shared" si="7"/>
        <v/>
      </c>
    </row>
    <row r="83" spans="4:10" x14ac:dyDescent="0.4">
      <c r="D83" s="3" t="str">
        <f>IF($C83="","",VLOOKUP($C83,マスタ!$A:$D,3,0))</f>
        <v/>
      </c>
      <c r="J83" s="3" t="str">
        <f t="shared" si="7"/>
        <v/>
      </c>
    </row>
    <row r="84" spans="4:10" x14ac:dyDescent="0.4">
      <c r="D84" s="3" t="str">
        <f>IF($C84="","",VLOOKUP($C84,マスタ!$A:$D,3,0))</f>
        <v/>
      </c>
      <c r="J84" s="3" t="str">
        <f t="shared" si="7"/>
        <v/>
      </c>
    </row>
    <row r="85" spans="4:10" x14ac:dyDescent="0.4">
      <c r="D85" s="3" t="str">
        <f>IF($C85="","",VLOOKUP($C85,マスタ!$A:$D,3,0))</f>
        <v/>
      </c>
      <c r="J85" s="3" t="str">
        <f t="shared" si="7"/>
        <v/>
      </c>
    </row>
    <row r="86" spans="4:10" x14ac:dyDescent="0.4">
      <c r="D86" s="3" t="str">
        <f>IF($C86="","",VLOOKUP($C86,マスタ!$A:$D,3,0))</f>
        <v/>
      </c>
      <c r="J86" s="3" t="str">
        <f t="shared" si="7"/>
        <v/>
      </c>
    </row>
    <row r="87" spans="4:10" x14ac:dyDescent="0.4">
      <c r="D87" s="3" t="str">
        <f>IF($C87="","",VLOOKUP($C87,マスタ!$A:$D,3,0))</f>
        <v/>
      </c>
      <c r="J87" s="3" t="str">
        <f t="shared" si="7"/>
        <v/>
      </c>
    </row>
    <row r="88" spans="4:10" x14ac:dyDescent="0.4">
      <c r="D88" s="3" t="str">
        <f>IF($C88="","",VLOOKUP($C88,マスタ!$A:$D,3,0))</f>
        <v/>
      </c>
      <c r="J88" s="3" t="str">
        <f t="shared" si="7"/>
        <v/>
      </c>
    </row>
    <row r="89" spans="4:10" x14ac:dyDescent="0.4">
      <c r="D89" s="3" t="str">
        <f>IF($C89="","",VLOOKUP($C89,マスタ!$A:$D,3,0))</f>
        <v/>
      </c>
      <c r="J89" s="3" t="str">
        <f t="shared" si="7"/>
        <v/>
      </c>
    </row>
    <row r="90" spans="4:10" x14ac:dyDescent="0.4">
      <c r="D90" s="3" t="str">
        <f>IF($C90="","",VLOOKUP($C90,マスタ!$A:$D,3,0))</f>
        <v/>
      </c>
      <c r="J90" s="3" t="str">
        <f t="shared" si="7"/>
        <v/>
      </c>
    </row>
    <row r="91" spans="4:10" x14ac:dyDescent="0.4">
      <c r="D91" s="3" t="str">
        <f>IF($C91="","",VLOOKUP($C91,マスタ!$A:$D,3,0))</f>
        <v/>
      </c>
      <c r="J91" s="3" t="str">
        <f t="shared" si="7"/>
        <v/>
      </c>
    </row>
    <row r="92" spans="4:10" x14ac:dyDescent="0.4">
      <c r="D92" s="3" t="str">
        <f>IF($C92="","",VLOOKUP($C92,マスタ!$A:$D,3,0))</f>
        <v/>
      </c>
      <c r="J92" s="3" t="str">
        <f t="shared" si="7"/>
        <v/>
      </c>
    </row>
    <row r="93" spans="4:10" x14ac:dyDescent="0.4">
      <c r="D93" s="3" t="str">
        <f>IF($C93="","",VLOOKUP($C93,マスタ!$A:$D,3,0))</f>
        <v/>
      </c>
      <c r="J93" s="3" t="str">
        <f t="shared" si="7"/>
        <v/>
      </c>
    </row>
    <row r="94" spans="4:10" x14ac:dyDescent="0.4">
      <c r="D94" s="3" t="str">
        <f>IF($C94="","",VLOOKUP($C94,マスタ!$A:$D,3,0))</f>
        <v/>
      </c>
      <c r="J94" s="3" t="str">
        <f t="shared" si="7"/>
        <v/>
      </c>
    </row>
    <row r="95" spans="4:10" x14ac:dyDescent="0.4">
      <c r="D95" s="3" t="str">
        <f>IF($C95="","",VLOOKUP($C95,マスタ!$A:$D,3,0))</f>
        <v/>
      </c>
      <c r="J95" s="3" t="str">
        <f t="shared" si="7"/>
        <v/>
      </c>
    </row>
    <row r="96" spans="4:10" x14ac:dyDescent="0.4">
      <c r="D96" s="3" t="str">
        <f>IF($C96="","",VLOOKUP($C96,マスタ!$A:$D,3,0))</f>
        <v/>
      </c>
      <c r="J96" s="3" t="str">
        <f t="shared" si="7"/>
        <v/>
      </c>
    </row>
    <row r="97" spans="4:10" x14ac:dyDescent="0.4">
      <c r="D97" s="3" t="str">
        <f>IF($C97="","",VLOOKUP($C97,マスタ!$A:$D,3,0))</f>
        <v/>
      </c>
      <c r="J97" s="3" t="str">
        <f t="shared" si="7"/>
        <v/>
      </c>
    </row>
    <row r="98" spans="4:10" x14ac:dyDescent="0.4">
      <c r="D98" s="3" t="str">
        <f>IF($C98="","",VLOOKUP($C98,マスタ!$A:$D,3,0))</f>
        <v/>
      </c>
      <c r="J98" s="3" t="str">
        <f t="shared" si="7"/>
        <v/>
      </c>
    </row>
    <row r="99" spans="4:10" x14ac:dyDescent="0.4">
      <c r="D99" s="3" t="str">
        <f>IF($C99="","",VLOOKUP($C99,マスタ!$A:$D,3,0))</f>
        <v/>
      </c>
      <c r="J99" s="3" t="str">
        <f t="shared" si="7"/>
        <v/>
      </c>
    </row>
    <row r="100" spans="4:10" x14ac:dyDescent="0.4">
      <c r="D100" s="3" t="str">
        <f>IF($C100="","",VLOOKUP($C100,マスタ!$A:$D,3,0))</f>
        <v/>
      </c>
      <c r="J100" s="3" t="str">
        <f t="shared" si="7"/>
        <v/>
      </c>
    </row>
    <row r="101" spans="4:10" x14ac:dyDescent="0.4">
      <c r="D101" s="3" t="str">
        <f>IF($C101="","",VLOOKUP($C101,マスタ!$A:$D,3,0))</f>
        <v/>
      </c>
      <c r="J101" s="3" t="str">
        <f t="shared" si="7"/>
        <v/>
      </c>
    </row>
    <row r="102" spans="4:10" x14ac:dyDescent="0.4">
      <c r="D102" s="3" t="str">
        <f>IF($C102="","",VLOOKUP($C102,マスタ!$A:$D,3,0))</f>
        <v/>
      </c>
      <c r="J102" s="3" t="str">
        <f t="shared" si="7"/>
        <v/>
      </c>
    </row>
    <row r="103" spans="4:10" x14ac:dyDescent="0.4">
      <c r="D103" s="3" t="str">
        <f>IF($C103="","",VLOOKUP($C103,マスタ!$A:$D,3,0))</f>
        <v/>
      </c>
      <c r="J103" s="3" t="str">
        <f t="shared" si="7"/>
        <v/>
      </c>
    </row>
    <row r="104" spans="4:10" x14ac:dyDescent="0.4">
      <c r="D104" s="3" t="str">
        <f>IF($C104="","",VLOOKUP($C104,マスタ!$A:$D,3,0))</f>
        <v/>
      </c>
      <c r="J104" s="3" t="str">
        <f t="shared" si="7"/>
        <v/>
      </c>
    </row>
    <row r="105" spans="4:10" x14ac:dyDescent="0.4">
      <c r="D105" s="3" t="str">
        <f>IF($C105="","",VLOOKUP($C105,マスタ!$A:$D,3,0))</f>
        <v/>
      </c>
      <c r="J105" s="3" t="str">
        <f t="shared" si="7"/>
        <v/>
      </c>
    </row>
    <row r="106" spans="4:10" x14ac:dyDescent="0.4">
      <c r="D106" s="3" t="str">
        <f>IF($C106="","",VLOOKUP($C106,マスタ!$A:$D,3,0))</f>
        <v/>
      </c>
      <c r="J106" s="3" t="str">
        <f t="shared" si="7"/>
        <v/>
      </c>
    </row>
    <row r="107" spans="4:10" x14ac:dyDescent="0.4">
      <c r="D107" s="3" t="str">
        <f>IF($C107="","",VLOOKUP($C107,マスタ!$A:$D,3,0))</f>
        <v/>
      </c>
      <c r="J107" s="3" t="str">
        <f t="shared" si="7"/>
        <v/>
      </c>
    </row>
    <row r="108" spans="4:10" x14ac:dyDescent="0.4">
      <c r="D108" s="3" t="str">
        <f>IF($C108="","",VLOOKUP($C108,マスタ!$A:$D,3,0))</f>
        <v/>
      </c>
      <c r="J108" s="3" t="str">
        <f t="shared" si="7"/>
        <v/>
      </c>
    </row>
    <row r="109" spans="4:10" x14ac:dyDescent="0.4">
      <c r="D109" s="3" t="str">
        <f>IF($C109="","",VLOOKUP($C109,マスタ!$A:$D,3,0))</f>
        <v/>
      </c>
      <c r="J109" s="3" t="str">
        <f t="shared" si="7"/>
        <v/>
      </c>
    </row>
    <row r="110" spans="4:10" x14ac:dyDescent="0.4">
      <c r="D110" s="3" t="str">
        <f>IF($C110="","",VLOOKUP($C110,マスタ!$A:$D,3,0))</f>
        <v/>
      </c>
      <c r="J110" s="3" t="str">
        <f t="shared" si="7"/>
        <v/>
      </c>
    </row>
    <row r="111" spans="4:10" x14ac:dyDescent="0.4">
      <c r="D111" s="3" t="str">
        <f>IF($C111="","",VLOOKUP($C111,マスタ!$A:$D,3,0))</f>
        <v/>
      </c>
      <c r="J111" s="3" t="str">
        <f t="shared" si="7"/>
        <v/>
      </c>
    </row>
    <row r="112" spans="4:10" x14ac:dyDescent="0.4">
      <c r="D112" s="3" t="str">
        <f>IF($C112="","",VLOOKUP($C112,マスタ!$A:$D,3,0))</f>
        <v/>
      </c>
      <c r="J112" s="3" t="str">
        <f t="shared" si="7"/>
        <v/>
      </c>
    </row>
    <row r="113" spans="4:10" x14ac:dyDescent="0.4">
      <c r="D113" s="3" t="str">
        <f>IF($C113="","",VLOOKUP($C113,マスタ!$A:$D,3,0))</f>
        <v/>
      </c>
      <c r="J113" s="3" t="str">
        <f t="shared" si="7"/>
        <v/>
      </c>
    </row>
    <row r="114" spans="4:10" x14ac:dyDescent="0.4">
      <c r="D114" s="3" t="str">
        <f>IF($C114="","",VLOOKUP($C114,マスタ!$A:$D,3,0))</f>
        <v/>
      </c>
      <c r="J114" s="3" t="str">
        <f t="shared" si="7"/>
        <v/>
      </c>
    </row>
    <row r="115" spans="4:10" x14ac:dyDescent="0.4">
      <c r="D115" s="3" t="str">
        <f>IF($C115="","",VLOOKUP($C115,マスタ!$A:$D,3,0))</f>
        <v/>
      </c>
      <c r="J115" s="3" t="str">
        <f t="shared" si="7"/>
        <v/>
      </c>
    </row>
    <row r="116" spans="4:10" x14ac:dyDescent="0.4">
      <c r="D116" s="3" t="str">
        <f>IF($C116="","",VLOOKUP($C116,マスタ!$A:$D,3,0))</f>
        <v/>
      </c>
      <c r="J116" s="3" t="str">
        <f t="shared" si="7"/>
        <v/>
      </c>
    </row>
    <row r="117" spans="4:10" x14ac:dyDescent="0.4">
      <c r="D117" s="3" t="str">
        <f>IF($C117="","",VLOOKUP($C117,マスタ!$A:$D,3,0))</f>
        <v/>
      </c>
      <c r="J117" s="3" t="str">
        <f t="shared" si="7"/>
        <v/>
      </c>
    </row>
    <row r="118" spans="4:10" x14ac:dyDescent="0.4">
      <c r="D118" s="3" t="str">
        <f>IF($C118="","",VLOOKUP($C118,マスタ!$A:$D,3,0))</f>
        <v/>
      </c>
      <c r="J118" s="3" t="str">
        <f t="shared" si="7"/>
        <v/>
      </c>
    </row>
    <row r="119" spans="4:10" x14ac:dyDescent="0.4">
      <c r="D119" s="3" t="str">
        <f>IF($C119="","",VLOOKUP($C119,マスタ!$A:$D,3,0))</f>
        <v/>
      </c>
      <c r="J119" s="3" t="str">
        <f t="shared" si="7"/>
        <v/>
      </c>
    </row>
    <row r="120" spans="4:10" x14ac:dyDescent="0.4">
      <c r="D120" s="3" t="str">
        <f>IF($C120="","",VLOOKUP($C120,マスタ!$A:$D,3,0))</f>
        <v/>
      </c>
      <c r="J120" s="3" t="str">
        <f t="shared" si="7"/>
        <v/>
      </c>
    </row>
    <row r="121" spans="4:10" x14ac:dyDescent="0.4">
      <c r="D121" s="3" t="str">
        <f>IF($C121="","",VLOOKUP($C121,マスタ!$A:$D,3,0))</f>
        <v/>
      </c>
      <c r="J121" s="3" t="str">
        <f t="shared" si="7"/>
        <v/>
      </c>
    </row>
    <row r="122" spans="4:10" x14ac:dyDescent="0.4">
      <c r="D122" s="3" t="str">
        <f>IF($C122="","",VLOOKUP($C122,マスタ!$A:$D,3,0))</f>
        <v/>
      </c>
      <c r="J122" s="3" t="str">
        <f t="shared" si="7"/>
        <v/>
      </c>
    </row>
    <row r="123" spans="4:10" x14ac:dyDescent="0.4">
      <c r="D123" s="3" t="str">
        <f>IF($C123="","",VLOOKUP($C123,マスタ!$A:$D,3,0))</f>
        <v/>
      </c>
      <c r="J123" s="3" t="str">
        <f t="shared" si="7"/>
        <v/>
      </c>
    </row>
    <row r="124" spans="4:10" x14ac:dyDescent="0.4">
      <c r="D124" s="3" t="str">
        <f>IF($C124="","",VLOOKUP($C124,マスタ!$A:$D,3,0))</f>
        <v/>
      </c>
      <c r="J124" s="3" t="str">
        <f t="shared" si="7"/>
        <v/>
      </c>
    </row>
    <row r="125" spans="4:10" x14ac:dyDescent="0.4">
      <c r="D125" s="3" t="str">
        <f>IF($C125="","",VLOOKUP($C125,マスタ!$A:$D,3,0))</f>
        <v/>
      </c>
      <c r="J125" s="3" t="str">
        <f t="shared" si="7"/>
        <v/>
      </c>
    </row>
    <row r="126" spans="4:10" x14ac:dyDescent="0.4">
      <c r="D126" s="3" t="str">
        <f>IF($C126="","",VLOOKUP($C126,マスタ!$A:$D,3,0))</f>
        <v/>
      </c>
      <c r="J126" s="3" t="str">
        <f t="shared" si="7"/>
        <v/>
      </c>
    </row>
    <row r="127" spans="4:10" x14ac:dyDescent="0.4">
      <c r="D127" s="3" t="str">
        <f>IF($C127="","",VLOOKUP($C127,マスタ!$A:$D,3,0))</f>
        <v/>
      </c>
      <c r="J127" s="3" t="str">
        <f t="shared" si="7"/>
        <v/>
      </c>
    </row>
    <row r="128" spans="4:10" x14ac:dyDescent="0.4">
      <c r="D128" s="3" t="str">
        <f>IF($C128="","",VLOOKUP($C128,マスタ!$A:$D,3,0))</f>
        <v/>
      </c>
      <c r="J128" s="3" t="str">
        <f t="shared" si="7"/>
        <v/>
      </c>
    </row>
    <row r="129" spans="4:10" x14ac:dyDescent="0.4">
      <c r="D129" s="3" t="str">
        <f>IF($C129="","",VLOOKUP($C129,マスタ!$A:$D,3,0))</f>
        <v/>
      </c>
      <c r="J129" s="3" t="str">
        <f t="shared" si="7"/>
        <v/>
      </c>
    </row>
    <row r="130" spans="4:10" x14ac:dyDescent="0.4">
      <c r="D130" s="3" t="str">
        <f>IF($C130="","",VLOOKUP($C130,マスタ!$A:$D,3,0))</f>
        <v/>
      </c>
      <c r="J130" s="3" t="str">
        <f t="shared" si="7"/>
        <v/>
      </c>
    </row>
    <row r="131" spans="4:10" x14ac:dyDescent="0.4">
      <c r="D131" s="3" t="str">
        <f>IF($C131="","",VLOOKUP($C131,マスタ!$A:$D,3,0))</f>
        <v/>
      </c>
      <c r="J131" s="3" t="str">
        <f t="shared" si="7"/>
        <v/>
      </c>
    </row>
    <row r="132" spans="4:10" x14ac:dyDescent="0.4">
      <c r="D132" s="3" t="str">
        <f>IF($C132="","",VLOOKUP($C132,マスタ!$A:$D,3,0))</f>
        <v/>
      </c>
      <c r="J132" s="3" t="str">
        <f t="shared" si="7"/>
        <v/>
      </c>
    </row>
    <row r="133" spans="4:10" x14ac:dyDescent="0.4">
      <c r="D133" s="3" t="str">
        <f>IF($C133="","",VLOOKUP($C133,マスタ!$A:$D,3,0))</f>
        <v/>
      </c>
      <c r="J133" s="3" t="str">
        <f t="shared" si="7"/>
        <v/>
      </c>
    </row>
    <row r="134" spans="4:10" x14ac:dyDescent="0.4">
      <c r="D134" s="3" t="str">
        <f>IF($C134="","",VLOOKUP($C134,マスタ!$A:$D,3,0))</f>
        <v/>
      </c>
      <c r="J134" s="3" t="str">
        <f t="shared" si="7"/>
        <v/>
      </c>
    </row>
    <row r="135" spans="4:10" x14ac:dyDescent="0.4">
      <c r="D135" s="3" t="str">
        <f>IF($C135="","",VLOOKUP($C135,マスタ!$A:$D,3,0))</f>
        <v/>
      </c>
      <c r="J135" s="3" t="str">
        <f t="shared" si="7"/>
        <v/>
      </c>
    </row>
    <row r="136" spans="4:10" x14ac:dyDescent="0.4">
      <c r="D136" s="3" t="str">
        <f>IF($C136="","",VLOOKUP($C136,マスタ!$A:$D,3,0))</f>
        <v/>
      </c>
      <c r="J136" s="3" t="str">
        <f t="shared" ref="J136:J199" si="8">_xlfn.IFS($C136="","",$C136="サブスク.","",$C136&lt;&gt;"サブスク.",$D136-$I136)</f>
        <v/>
      </c>
    </row>
    <row r="137" spans="4:10" x14ac:dyDescent="0.4">
      <c r="D137" s="3" t="str">
        <f>IF($C137="","",VLOOKUP($C137,マスタ!$A:$D,3,0))</f>
        <v/>
      </c>
      <c r="J137" s="3" t="str">
        <f t="shared" si="8"/>
        <v/>
      </c>
    </row>
    <row r="138" spans="4:10" x14ac:dyDescent="0.4">
      <c r="D138" s="3" t="str">
        <f>IF($C138="","",VLOOKUP($C138,マスタ!$A:$D,3,0))</f>
        <v/>
      </c>
      <c r="J138" s="3" t="str">
        <f t="shared" si="8"/>
        <v/>
      </c>
    </row>
    <row r="139" spans="4:10" x14ac:dyDescent="0.4">
      <c r="D139" s="3" t="str">
        <f>IF($C139="","",VLOOKUP($C139,マスタ!$A:$D,3,0))</f>
        <v/>
      </c>
      <c r="J139" s="3" t="str">
        <f t="shared" si="8"/>
        <v/>
      </c>
    </row>
    <row r="140" spans="4:10" x14ac:dyDescent="0.4">
      <c r="D140" s="3" t="str">
        <f>IF($C140="","",VLOOKUP($C140,マスタ!$A:$D,3,0))</f>
        <v/>
      </c>
      <c r="J140" s="3" t="str">
        <f t="shared" si="8"/>
        <v/>
      </c>
    </row>
    <row r="141" spans="4:10" x14ac:dyDescent="0.4">
      <c r="D141" s="3" t="str">
        <f>IF($C141="","",VLOOKUP($C141,マスタ!$A:$D,3,0))</f>
        <v/>
      </c>
      <c r="J141" s="3" t="str">
        <f t="shared" si="8"/>
        <v/>
      </c>
    </row>
    <row r="142" spans="4:10" x14ac:dyDescent="0.4">
      <c r="D142" s="3" t="str">
        <f>IF($C142="","",VLOOKUP($C142,マスタ!$A:$D,3,0))</f>
        <v/>
      </c>
      <c r="J142" s="3" t="str">
        <f t="shared" si="8"/>
        <v/>
      </c>
    </row>
    <row r="143" spans="4:10" x14ac:dyDescent="0.4">
      <c r="D143" s="3" t="str">
        <f>IF($C143="","",VLOOKUP($C143,マスタ!$A:$D,3,0))</f>
        <v/>
      </c>
      <c r="J143" s="3" t="str">
        <f t="shared" si="8"/>
        <v/>
      </c>
    </row>
    <row r="144" spans="4:10" x14ac:dyDescent="0.4">
      <c r="D144" s="3" t="str">
        <f>IF($C144="","",VLOOKUP($C144,マスタ!$A:$D,3,0))</f>
        <v/>
      </c>
      <c r="J144" s="3" t="str">
        <f t="shared" si="8"/>
        <v/>
      </c>
    </row>
    <row r="145" spans="4:10" x14ac:dyDescent="0.4">
      <c r="D145" s="3" t="str">
        <f>IF($C145="","",VLOOKUP($C145,マスタ!$A:$D,3,0))</f>
        <v/>
      </c>
      <c r="J145" s="3" t="str">
        <f t="shared" si="8"/>
        <v/>
      </c>
    </row>
    <row r="146" spans="4:10" x14ac:dyDescent="0.4">
      <c r="D146" s="3" t="str">
        <f>IF($C146="","",VLOOKUP($C146,マスタ!$A:$D,3,0))</f>
        <v/>
      </c>
      <c r="J146" s="3" t="str">
        <f t="shared" si="8"/>
        <v/>
      </c>
    </row>
    <row r="147" spans="4:10" x14ac:dyDescent="0.4">
      <c r="D147" s="3" t="str">
        <f>IF($C147="","",VLOOKUP($C147,マスタ!$A:$D,3,0))</f>
        <v/>
      </c>
      <c r="J147" s="3" t="str">
        <f t="shared" si="8"/>
        <v/>
      </c>
    </row>
    <row r="148" spans="4:10" x14ac:dyDescent="0.4">
      <c r="D148" s="3" t="str">
        <f>IF($C148="","",VLOOKUP($C148,マスタ!$A:$D,3,0))</f>
        <v/>
      </c>
      <c r="J148" s="3" t="str">
        <f t="shared" si="8"/>
        <v/>
      </c>
    </row>
    <row r="149" spans="4:10" x14ac:dyDescent="0.4">
      <c r="D149" s="3" t="str">
        <f>IF($C149="","",VLOOKUP($C149,マスタ!$A:$D,3,0))</f>
        <v/>
      </c>
      <c r="J149" s="3" t="str">
        <f t="shared" si="8"/>
        <v/>
      </c>
    </row>
    <row r="150" spans="4:10" x14ac:dyDescent="0.4">
      <c r="D150" s="3" t="str">
        <f>IF($C150="","",VLOOKUP($C150,マスタ!$A:$D,3,0))</f>
        <v/>
      </c>
      <c r="J150" s="3" t="str">
        <f t="shared" si="8"/>
        <v/>
      </c>
    </row>
    <row r="151" spans="4:10" x14ac:dyDescent="0.4">
      <c r="D151" s="3" t="str">
        <f>IF($C151="","",VLOOKUP($C151,マスタ!$A:$D,3,0))</f>
        <v/>
      </c>
      <c r="J151" s="3" t="str">
        <f t="shared" si="8"/>
        <v/>
      </c>
    </row>
    <row r="152" spans="4:10" x14ac:dyDescent="0.4">
      <c r="D152" s="3" t="str">
        <f>IF($C152="","",VLOOKUP($C152,マスタ!$A:$D,3,0))</f>
        <v/>
      </c>
      <c r="J152" s="3" t="str">
        <f t="shared" si="8"/>
        <v/>
      </c>
    </row>
    <row r="153" spans="4:10" x14ac:dyDescent="0.4">
      <c r="D153" s="3" t="str">
        <f>IF($C153="","",VLOOKUP($C153,マスタ!$A:$D,3,0))</f>
        <v/>
      </c>
      <c r="J153" s="3" t="str">
        <f t="shared" si="8"/>
        <v/>
      </c>
    </row>
    <row r="154" spans="4:10" x14ac:dyDescent="0.4">
      <c r="D154" s="3" t="str">
        <f>IF($C154="","",VLOOKUP($C154,マスタ!$A:$D,3,0))</f>
        <v/>
      </c>
      <c r="J154" s="3" t="str">
        <f t="shared" si="8"/>
        <v/>
      </c>
    </row>
    <row r="155" spans="4:10" x14ac:dyDescent="0.4">
      <c r="D155" s="3" t="str">
        <f>IF($C155="","",VLOOKUP($C155,マスタ!$A:$D,3,0))</f>
        <v/>
      </c>
      <c r="J155" s="3" t="str">
        <f t="shared" si="8"/>
        <v/>
      </c>
    </row>
    <row r="156" spans="4:10" x14ac:dyDescent="0.4">
      <c r="D156" s="3" t="str">
        <f>IF($C156="","",VLOOKUP($C156,マスタ!$A:$D,3,0))</f>
        <v/>
      </c>
      <c r="J156" s="3" t="str">
        <f t="shared" si="8"/>
        <v/>
      </c>
    </row>
    <row r="157" spans="4:10" x14ac:dyDescent="0.4">
      <c r="D157" s="3" t="str">
        <f>IF($C157="","",VLOOKUP($C157,マスタ!$A:$D,3,0))</f>
        <v/>
      </c>
      <c r="J157" s="3" t="str">
        <f t="shared" si="8"/>
        <v/>
      </c>
    </row>
    <row r="158" spans="4:10" x14ac:dyDescent="0.4">
      <c r="D158" s="3" t="str">
        <f>IF($C158="","",VLOOKUP($C158,マスタ!$A:$D,3,0))</f>
        <v/>
      </c>
      <c r="J158" s="3" t="str">
        <f t="shared" si="8"/>
        <v/>
      </c>
    </row>
    <row r="159" spans="4:10" x14ac:dyDescent="0.4">
      <c r="D159" s="3" t="str">
        <f>IF($C159="","",VLOOKUP($C159,マスタ!$A:$D,3,0))</f>
        <v/>
      </c>
      <c r="J159" s="3" t="str">
        <f t="shared" si="8"/>
        <v/>
      </c>
    </row>
    <row r="160" spans="4:10" x14ac:dyDescent="0.4">
      <c r="D160" s="3" t="str">
        <f>IF($C160="","",VLOOKUP($C160,マスタ!$A:$D,3,0))</f>
        <v/>
      </c>
      <c r="J160" s="3" t="str">
        <f t="shared" si="8"/>
        <v/>
      </c>
    </row>
    <row r="161" spans="4:10" x14ac:dyDescent="0.4">
      <c r="D161" s="3" t="str">
        <f>IF($C161="","",VLOOKUP($C161,マスタ!$A:$D,3,0))</f>
        <v/>
      </c>
      <c r="J161" s="3" t="str">
        <f t="shared" si="8"/>
        <v/>
      </c>
    </row>
    <row r="162" spans="4:10" x14ac:dyDescent="0.4">
      <c r="D162" s="3" t="str">
        <f>IF($C162="","",VLOOKUP($C162,マスタ!$A:$D,3,0))</f>
        <v/>
      </c>
      <c r="J162" s="3" t="str">
        <f t="shared" si="8"/>
        <v/>
      </c>
    </row>
    <row r="163" spans="4:10" x14ac:dyDescent="0.4">
      <c r="D163" s="3" t="str">
        <f>IF($C163="","",VLOOKUP($C163,マスタ!$A:$D,3,0))</f>
        <v/>
      </c>
      <c r="J163" s="3" t="str">
        <f t="shared" si="8"/>
        <v/>
      </c>
    </row>
    <row r="164" spans="4:10" x14ac:dyDescent="0.4">
      <c r="D164" s="3" t="str">
        <f>IF($C164="","",VLOOKUP($C164,マスタ!$A:$D,3,0))</f>
        <v/>
      </c>
      <c r="J164" s="3" t="str">
        <f t="shared" si="8"/>
        <v/>
      </c>
    </row>
    <row r="165" spans="4:10" x14ac:dyDescent="0.4">
      <c r="D165" s="3" t="str">
        <f>IF($C165="","",VLOOKUP($C165,マスタ!$A:$D,3,0))</f>
        <v/>
      </c>
      <c r="J165" s="3" t="str">
        <f t="shared" si="8"/>
        <v/>
      </c>
    </row>
    <row r="166" spans="4:10" x14ac:dyDescent="0.4">
      <c r="D166" s="3" t="str">
        <f>IF($C166="","",VLOOKUP($C166,マスタ!$A:$D,3,0))</f>
        <v/>
      </c>
      <c r="J166" s="3" t="str">
        <f t="shared" si="8"/>
        <v/>
      </c>
    </row>
    <row r="167" spans="4:10" x14ac:dyDescent="0.4">
      <c r="D167" s="3" t="str">
        <f>IF($C167="","",VLOOKUP($C167,マスタ!$A:$D,3,0))</f>
        <v/>
      </c>
      <c r="J167" s="3" t="str">
        <f t="shared" si="8"/>
        <v/>
      </c>
    </row>
    <row r="168" spans="4:10" x14ac:dyDescent="0.4">
      <c r="D168" s="3" t="str">
        <f>IF($C168="","",VLOOKUP($C168,マスタ!$A:$D,3,0))</f>
        <v/>
      </c>
      <c r="J168" s="3" t="str">
        <f t="shared" si="8"/>
        <v/>
      </c>
    </row>
    <row r="169" spans="4:10" x14ac:dyDescent="0.4">
      <c r="D169" s="3" t="str">
        <f>IF($C169="","",VLOOKUP($C169,マスタ!$A:$D,3,0))</f>
        <v/>
      </c>
      <c r="J169" s="3" t="str">
        <f t="shared" si="8"/>
        <v/>
      </c>
    </row>
    <row r="170" spans="4:10" x14ac:dyDescent="0.4">
      <c r="D170" s="3" t="str">
        <f>IF($C170="","",VLOOKUP($C170,マスタ!$A:$D,3,0))</f>
        <v/>
      </c>
      <c r="J170" s="3" t="str">
        <f t="shared" si="8"/>
        <v/>
      </c>
    </row>
    <row r="171" spans="4:10" x14ac:dyDescent="0.4">
      <c r="D171" s="3" t="str">
        <f>IF($C171="","",VLOOKUP($C171,マスタ!$A:$D,3,0))</f>
        <v/>
      </c>
      <c r="J171" s="3" t="str">
        <f t="shared" si="8"/>
        <v/>
      </c>
    </row>
    <row r="172" spans="4:10" x14ac:dyDescent="0.4">
      <c r="D172" s="3" t="str">
        <f>IF($C172="","",VLOOKUP($C172,マスタ!$A:$D,3,0))</f>
        <v/>
      </c>
      <c r="J172" s="3" t="str">
        <f t="shared" si="8"/>
        <v/>
      </c>
    </row>
    <row r="173" spans="4:10" x14ac:dyDescent="0.4">
      <c r="D173" s="3" t="str">
        <f>IF($C173="","",VLOOKUP($C173,マスタ!$A:$D,3,0))</f>
        <v/>
      </c>
      <c r="J173" s="3" t="str">
        <f t="shared" si="8"/>
        <v/>
      </c>
    </row>
    <row r="174" spans="4:10" x14ac:dyDescent="0.4">
      <c r="D174" s="3" t="str">
        <f>IF($C174="","",VLOOKUP($C174,マスタ!$A:$D,3,0))</f>
        <v/>
      </c>
      <c r="J174" s="3" t="str">
        <f t="shared" si="8"/>
        <v/>
      </c>
    </row>
    <row r="175" spans="4:10" x14ac:dyDescent="0.4">
      <c r="D175" s="3" t="str">
        <f>IF($C175="","",VLOOKUP($C175,マスタ!$A:$D,3,0))</f>
        <v/>
      </c>
      <c r="J175" s="3" t="str">
        <f t="shared" si="8"/>
        <v/>
      </c>
    </row>
    <row r="176" spans="4:10" x14ac:dyDescent="0.4">
      <c r="D176" s="3" t="str">
        <f>IF($C176="","",VLOOKUP($C176,マスタ!$A:$D,3,0))</f>
        <v/>
      </c>
      <c r="J176" s="3" t="str">
        <f t="shared" si="8"/>
        <v/>
      </c>
    </row>
    <row r="177" spans="4:10" x14ac:dyDescent="0.4">
      <c r="D177" s="3" t="str">
        <f>IF($C177="","",VLOOKUP($C177,マスタ!$A:$D,3,0))</f>
        <v/>
      </c>
      <c r="J177" s="3" t="str">
        <f t="shared" si="8"/>
        <v/>
      </c>
    </row>
    <row r="178" spans="4:10" x14ac:dyDescent="0.4">
      <c r="D178" s="3" t="str">
        <f>IF($C178="","",VLOOKUP($C178,マスタ!$A:$D,3,0))</f>
        <v/>
      </c>
      <c r="J178" s="3" t="str">
        <f t="shared" si="8"/>
        <v/>
      </c>
    </row>
    <row r="179" spans="4:10" x14ac:dyDescent="0.4">
      <c r="D179" s="3" t="str">
        <f>IF($C179="","",VLOOKUP($C179,マスタ!$A:$D,3,0))</f>
        <v/>
      </c>
      <c r="J179" s="3" t="str">
        <f t="shared" si="8"/>
        <v/>
      </c>
    </row>
    <row r="180" spans="4:10" x14ac:dyDescent="0.4">
      <c r="D180" s="3" t="str">
        <f>IF($C180="","",VLOOKUP($C180,マスタ!$A:$D,3,0))</f>
        <v/>
      </c>
      <c r="J180" s="3" t="str">
        <f t="shared" si="8"/>
        <v/>
      </c>
    </row>
    <row r="181" spans="4:10" x14ac:dyDescent="0.4">
      <c r="D181" s="3" t="str">
        <f>IF($C181="","",VLOOKUP($C181,マスタ!$A:$D,3,0))</f>
        <v/>
      </c>
      <c r="J181" s="3" t="str">
        <f t="shared" si="8"/>
        <v/>
      </c>
    </row>
    <row r="182" spans="4:10" x14ac:dyDescent="0.4">
      <c r="D182" s="3" t="str">
        <f>IF($C182="","",VLOOKUP($C182,マスタ!$A:$D,3,0))</f>
        <v/>
      </c>
      <c r="J182" s="3" t="str">
        <f t="shared" si="8"/>
        <v/>
      </c>
    </row>
    <row r="183" spans="4:10" x14ac:dyDescent="0.4">
      <c r="D183" s="3" t="str">
        <f>IF($C183="","",VLOOKUP($C183,マスタ!$A:$D,3,0))</f>
        <v/>
      </c>
      <c r="J183" s="3" t="str">
        <f t="shared" si="8"/>
        <v/>
      </c>
    </row>
    <row r="184" spans="4:10" x14ac:dyDescent="0.4">
      <c r="D184" s="3" t="str">
        <f>IF($C184="","",VLOOKUP($C184,マスタ!$A:$D,3,0))</f>
        <v/>
      </c>
      <c r="J184" s="3" t="str">
        <f t="shared" si="8"/>
        <v/>
      </c>
    </row>
    <row r="185" spans="4:10" x14ac:dyDescent="0.4">
      <c r="D185" s="3" t="str">
        <f>IF($C185="","",VLOOKUP($C185,マスタ!$A:$D,3,0))</f>
        <v/>
      </c>
      <c r="J185" s="3" t="str">
        <f t="shared" si="8"/>
        <v/>
      </c>
    </row>
    <row r="186" spans="4:10" x14ac:dyDescent="0.4">
      <c r="D186" s="3" t="str">
        <f>IF($C186="","",VLOOKUP($C186,マスタ!$A:$D,3,0))</f>
        <v/>
      </c>
      <c r="J186" s="3" t="str">
        <f t="shared" si="8"/>
        <v/>
      </c>
    </row>
    <row r="187" spans="4:10" x14ac:dyDescent="0.4">
      <c r="D187" s="3" t="str">
        <f>IF($C187="","",VLOOKUP($C187,マスタ!$A:$D,3,0))</f>
        <v/>
      </c>
      <c r="J187" s="3" t="str">
        <f t="shared" si="8"/>
        <v/>
      </c>
    </row>
    <row r="188" spans="4:10" x14ac:dyDescent="0.4">
      <c r="D188" s="3" t="str">
        <f>IF($C188="","",VLOOKUP($C188,マスタ!$A:$D,3,0))</f>
        <v/>
      </c>
      <c r="J188" s="3" t="str">
        <f t="shared" si="8"/>
        <v/>
      </c>
    </row>
    <row r="189" spans="4:10" x14ac:dyDescent="0.4">
      <c r="D189" s="3" t="str">
        <f>IF($C189="","",VLOOKUP($C189,マスタ!$A:$D,3,0))</f>
        <v/>
      </c>
      <c r="J189" s="3" t="str">
        <f t="shared" si="8"/>
        <v/>
      </c>
    </row>
    <row r="190" spans="4:10" x14ac:dyDescent="0.4">
      <c r="D190" s="3" t="str">
        <f>IF($C190="","",VLOOKUP($C190,マスタ!$A:$D,3,0))</f>
        <v/>
      </c>
      <c r="J190" s="3" t="str">
        <f t="shared" si="8"/>
        <v/>
      </c>
    </row>
    <row r="191" spans="4:10" x14ac:dyDescent="0.4">
      <c r="D191" s="3" t="str">
        <f>IF($C191="","",VLOOKUP($C191,マスタ!$A:$D,3,0))</f>
        <v/>
      </c>
      <c r="J191" s="3" t="str">
        <f t="shared" si="8"/>
        <v/>
      </c>
    </row>
    <row r="192" spans="4:10" x14ac:dyDescent="0.4">
      <c r="D192" s="3" t="str">
        <f>IF($C192="","",VLOOKUP($C192,マスタ!$A:$D,3,0))</f>
        <v/>
      </c>
      <c r="J192" s="3" t="str">
        <f t="shared" si="8"/>
        <v/>
      </c>
    </row>
    <row r="193" spans="4:10" x14ac:dyDescent="0.4">
      <c r="D193" s="3" t="str">
        <f>IF($C193="","",VLOOKUP($C193,マスタ!$A:$D,3,0))</f>
        <v/>
      </c>
      <c r="J193" s="3" t="str">
        <f t="shared" si="8"/>
        <v/>
      </c>
    </row>
    <row r="194" spans="4:10" x14ac:dyDescent="0.4">
      <c r="D194" s="3" t="str">
        <f>IF($C194="","",VLOOKUP($C194,マスタ!$A:$D,3,0))</f>
        <v/>
      </c>
      <c r="J194" s="3" t="str">
        <f t="shared" si="8"/>
        <v/>
      </c>
    </row>
    <row r="195" spans="4:10" x14ac:dyDescent="0.4">
      <c r="D195" s="3" t="str">
        <f>IF($C195="","",VLOOKUP($C195,マスタ!$A:$D,3,0))</f>
        <v/>
      </c>
      <c r="J195" s="3" t="str">
        <f t="shared" si="8"/>
        <v/>
      </c>
    </row>
    <row r="196" spans="4:10" x14ac:dyDescent="0.4">
      <c r="D196" s="3" t="str">
        <f>IF($C196="","",VLOOKUP($C196,マスタ!$A:$D,3,0))</f>
        <v/>
      </c>
      <c r="J196" s="3" t="str">
        <f t="shared" si="8"/>
        <v/>
      </c>
    </row>
    <row r="197" spans="4:10" x14ac:dyDescent="0.4">
      <c r="D197" s="3" t="str">
        <f>IF($C197="","",VLOOKUP($C197,マスタ!$A:$D,3,0))</f>
        <v/>
      </c>
      <c r="J197" s="3" t="str">
        <f t="shared" si="8"/>
        <v/>
      </c>
    </row>
    <row r="198" spans="4:10" x14ac:dyDescent="0.4">
      <c r="D198" s="3" t="str">
        <f>IF($C198="","",VLOOKUP($C198,マスタ!$A:$D,3,0))</f>
        <v/>
      </c>
      <c r="J198" s="3" t="str">
        <f t="shared" si="8"/>
        <v/>
      </c>
    </row>
    <row r="199" spans="4:10" x14ac:dyDescent="0.4">
      <c r="D199" s="3" t="str">
        <f>IF($C199="","",VLOOKUP($C199,マスタ!$A:$D,3,0))</f>
        <v/>
      </c>
      <c r="J199" s="3" t="str">
        <f t="shared" si="8"/>
        <v/>
      </c>
    </row>
    <row r="200" spans="4:10" x14ac:dyDescent="0.4">
      <c r="D200" s="3" t="str">
        <f>IF($C200="","",VLOOKUP($C200,マスタ!$A:$D,3,0))</f>
        <v/>
      </c>
      <c r="J200" s="3" t="str">
        <f t="shared" ref="J200" si="9">_xlfn.IFS($C200="","",$C200="サブスク.","",$C200&lt;&gt;"サブスク.",$D200-$I200)</f>
        <v/>
      </c>
    </row>
  </sheetData>
  <sheetProtection sheet="1" objects="1" scenarios="1"/>
  <phoneticPr fontId="1"/>
  <conditionalFormatting sqref="N11">
    <cfRule type="cellIs" dxfId="34" priority="15" operator="equal">
      <formula>"継続入金済み"</formula>
    </cfRule>
    <cfRule type="cellIs" dxfId="33" priority="16" operator="equal">
      <formula>"分割入金済み"</formula>
    </cfRule>
    <cfRule type="cellIs" dxfId="32" priority="17" operator="equal">
      <formula>"一括入金済み"</formula>
    </cfRule>
    <cfRule type="cellIs" dxfId="31" priority="18" operator="equal">
      <formula>"初回入金済み"</formula>
    </cfRule>
  </conditionalFormatting>
  <conditionalFormatting sqref="N12">
    <cfRule type="cellIs" dxfId="30" priority="11" operator="equal">
      <formula>"継続入金済み"</formula>
    </cfRule>
    <cfRule type="cellIs" dxfId="29" priority="12" operator="equal">
      <formula>"分割入金済み"</formula>
    </cfRule>
    <cfRule type="cellIs" dxfId="28" priority="13" operator="equal">
      <formula>"一括入金済み"</formula>
    </cfRule>
    <cfRule type="cellIs" dxfId="27" priority="14" operator="equal">
      <formula>"初回入金済み"</formula>
    </cfRule>
  </conditionalFormatting>
  <conditionalFormatting sqref="M3">
    <cfRule type="cellIs" dxfId="26" priority="7" operator="equal">
      <formula>"継続入金済み"</formula>
    </cfRule>
    <cfRule type="cellIs" dxfId="25" priority="8" operator="equal">
      <formula>"分割入金済み"</formula>
    </cfRule>
    <cfRule type="cellIs" dxfId="24" priority="9" operator="equal">
      <formula>"一括入金済み"</formula>
    </cfRule>
    <cfRule type="cellIs" dxfId="23" priority="10" operator="equal">
      <formula>"初回入金済み"</formula>
    </cfRule>
  </conditionalFormatting>
  <conditionalFormatting sqref="N3:AT1048576">
    <cfRule type="expression" dxfId="22" priority="5">
      <formula>$E3=1</formula>
    </cfRule>
  </conditionalFormatting>
  <conditionalFormatting sqref="J3:J1048576">
    <cfRule type="expression" dxfId="21" priority="4">
      <formula>$C3="サブスク."</formula>
    </cfRule>
  </conditionalFormatting>
  <conditionalFormatting sqref="K1:AT1048576">
    <cfRule type="containsText" dxfId="20" priority="1" operator="containsText" text="入金済み">
      <formula>NOT(ISERROR(SEARCH("入金済み",K1)))</formula>
    </cfRule>
  </conditionalFormatting>
  <dataValidations count="4">
    <dataValidation type="list" allowBlank="1" showInputMessage="1" showErrorMessage="1" sqref="C3:C20" xr:uid="{C538AA26-52F3-4E86-8C18-E46434E0C8DA}">
      <formula1>INDIRECT($C$2)</formula1>
    </dataValidation>
    <dataValidation type="list" allowBlank="1" showInputMessage="1" showErrorMessage="1" sqref="AT3:AT20 Y3:Y30 V3:V30 S3:S30 AQ3:AQ30 AN3:AN30 AK3:AK30 AH3:AH30 AE3:AE30 AB3:AB30 P3:P30 M3:M30" xr:uid="{75DEF08B-3679-4EFD-8DBD-6A81F12CCCBC}">
      <formula1>INDIRECT($M$2)</formula1>
    </dataValidation>
    <dataValidation type="list" allowBlank="1" showInputMessage="1" showErrorMessage="1" sqref="T3:T30 AC3:AC30 AF3:AF30 AO3:AO30 AL3:AL30 Q3:Q30 AR3:AR30 Z3:Z30 AI3:AI30 N3:N30 W3:W30" xr:uid="{036F0672-7800-4DBA-AA9B-139ECCF4CE60}">
      <formula1>INDIRECT($C3)</formula1>
    </dataValidation>
    <dataValidation type="list" allowBlank="1" showInputMessage="1" showErrorMessage="1" sqref="K3:K30" xr:uid="{725AC460-3589-48CC-A34B-A07EF92F4814}">
      <formula1>INDIRECT($K$1)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2493-3F31-4B4C-9625-C983C43AFB5B}">
  <dimension ref="A1:M25"/>
  <sheetViews>
    <sheetView zoomScale="175" zoomScaleNormal="175" workbookViewId="0"/>
  </sheetViews>
  <sheetFormatPr defaultRowHeight="18.75" x14ac:dyDescent="0.4"/>
  <cols>
    <col min="1" max="1" width="13.125" bestFit="1" customWidth="1"/>
    <col min="2" max="2" width="6.5" style="1" customWidth="1"/>
    <col min="3" max="4" width="10.25" style="3" customWidth="1"/>
    <col min="5" max="5" width="2.75" customWidth="1"/>
    <col min="6" max="6" width="13.25" customWidth="1"/>
    <col min="7" max="8" width="14.5" bestFit="1" customWidth="1"/>
    <col min="9" max="10" width="15.75" bestFit="1" customWidth="1"/>
    <col min="11" max="11" width="13" bestFit="1" customWidth="1"/>
    <col min="12" max="12" width="2.625" customWidth="1"/>
    <col min="13" max="13" width="11.875" style="1" bestFit="1" customWidth="1"/>
    <col min="14" max="14" width="2.75" customWidth="1"/>
  </cols>
  <sheetData>
    <row r="1" spans="1:13" s="4" customFormat="1" x14ac:dyDescent="0.4">
      <c r="A1" s="4" t="s">
        <v>46</v>
      </c>
      <c r="B1" s="4" t="s">
        <v>67</v>
      </c>
      <c r="C1" s="5" t="s">
        <v>66</v>
      </c>
      <c r="D1" s="5" t="s">
        <v>68</v>
      </c>
      <c r="F1" s="4" t="s">
        <v>54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M1" s="1" t="s">
        <v>70</v>
      </c>
    </row>
    <row r="2" spans="1:13" x14ac:dyDescent="0.4">
      <c r="A2" t="s">
        <v>47</v>
      </c>
      <c r="B2" s="1">
        <v>1</v>
      </c>
      <c r="C2" s="3">
        <v>200000</v>
      </c>
      <c r="D2" s="3">
        <f>商品金額.[[#This Row],[商品金額.]]/回数.[[#This Row],[回数.]]</f>
        <v>200000</v>
      </c>
      <c r="F2" s="14" t="s">
        <v>36</v>
      </c>
      <c r="G2" t="s">
        <v>28</v>
      </c>
      <c r="H2" t="s">
        <v>28</v>
      </c>
      <c r="I2" t="s">
        <v>28</v>
      </c>
      <c r="J2" t="s">
        <v>28</v>
      </c>
      <c r="K2" t="s">
        <v>29</v>
      </c>
      <c r="M2" s="1">
        <v>4</v>
      </c>
    </row>
    <row r="3" spans="1:13" x14ac:dyDescent="0.4">
      <c r="A3" t="s">
        <v>48</v>
      </c>
      <c r="B3" s="1">
        <v>1</v>
      </c>
      <c r="C3" s="3">
        <v>200000</v>
      </c>
      <c r="D3" s="3">
        <f>商品金額.[[#This Row],[商品金額.]]/回数.[[#This Row],[回数.]]</f>
        <v>200000</v>
      </c>
      <c r="F3" s="14" t="s">
        <v>25</v>
      </c>
      <c r="G3" t="s">
        <v>30</v>
      </c>
      <c r="H3" t="s">
        <v>30</v>
      </c>
      <c r="I3" t="s">
        <v>30</v>
      </c>
      <c r="J3" t="s">
        <v>30</v>
      </c>
      <c r="K3" s="14" t="s">
        <v>27</v>
      </c>
      <c r="M3" s="1">
        <v>5</v>
      </c>
    </row>
    <row r="4" spans="1:13" x14ac:dyDescent="0.4">
      <c r="A4" t="s">
        <v>49</v>
      </c>
      <c r="B4" s="1">
        <v>3</v>
      </c>
      <c r="C4" s="3">
        <v>210000</v>
      </c>
      <c r="D4" s="3">
        <f>商品金額.[[#This Row],[商品金額.]]/回数.[[#This Row],[回数.]]</f>
        <v>70000</v>
      </c>
      <c r="F4" s="14" t="s">
        <v>37</v>
      </c>
      <c r="K4" s="14"/>
      <c r="M4" s="1">
        <v>6</v>
      </c>
    </row>
    <row r="5" spans="1:13" x14ac:dyDescent="0.4">
      <c r="A5" t="s">
        <v>50</v>
      </c>
      <c r="B5" s="1">
        <v>5</v>
      </c>
      <c r="C5" s="3">
        <v>250000</v>
      </c>
      <c r="D5" s="3">
        <f>商品金額.[[#This Row],[商品金額.]]/回数.[[#This Row],[回数.]]</f>
        <v>50000</v>
      </c>
      <c r="F5" s="14" t="s">
        <v>26</v>
      </c>
      <c r="M5" s="1">
        <v>7</v>
      </c>
    </row>
    <row r="6" spans="1:13" x14ac:dyDescent="0.4">
      <c r="A6" t="s">
        <v>51</v>
      </c>
      <c r="B6" s="1">
        <v>10</v>
      </c>
      <c r="C6" s="3">
        <v>270000</v>
      </c>
      <c r="D6" s="3">
        <f>商品金額.[[#This Row],[商品金額.]]/回数.[[#This Row],[回数.]]</f>
        <v>27000</v>
      </c>
      <c r="M6" s="1">
        <v>8</v>
      </c>
    </row>
    <row r="7" spans="1:13" x14ac:dyDescent="0.4">
      <c r="A7" t="s">
        <v>52</v>
      </c>
      <c r="B7" s="1">
        <v>12</v>
      </c>
      <c r="C7" s="3">
        <v>300000</v>
      </c>
      <c r="D7" s="3">
        <f>商品金額.[[#This Row],[商品金額.]]/回数.[[#This Row],[回数.]]</f>
        <v>25000</v>
      </c>
      <c r="M7" s="1">
        <v>9</v>
      </c>
    </row>
    <row r="8" spans="1:13" x14ac:dyDescent="0.4">
      <c r="A8" t="s">
        <v>53</v>
      </c>
      <c r="B8" s="1" t="s">
        <v>8</v>
      </c>
      <c r="C8" s="3">
        <v>15000</v>
      </c>
      <c r="D8" s="3">
        <v>15000</v>
      </c>
      <c r="M8" s="1">
        <v>10</v>
      </c>
    </row>
    <row r="9" spans="1:13" x14ac:dyDescent="0.4">
      <c r="M9" s="1">
        <v>11</v>
      </c>
    </row>
    <row r="10" spans="1:13" x14ac:dyDescent="0.4">
      <c r="M10" s="1">
        <v>12</v>
      </c>
    </row>
    <row r="11" spans="1:13" x14ac:dyDescent="0.4">
      <c r="M11" s="1">
        <v>1</v>
      </c>
    </row>
    <row r="12" spans="1:13" x14ac:dyDescent="0.4">
      <c r="M12" s="1">
        <v>2</v>
      </c>
    </row>
    <row r="13" spans="1:13" x14ac:dyDescent="0.4">
      <c r="M13" s="1">
        <v>3</v>
      </c>
    </row>
    <row r="14" spans="1:13" x14ac:dyDescent="0.4">
      <c r="M14" s="1" t="s">
        <v>16</v>
      </c>
    </row>
    <row r="15" spans="1:13" x14ac:dyDescent="0.4">
      <c r="M15" s="1" t="s">
        <v>17</v>
      </c>
    </row>
    <row r="16" spans="1:13" x14ac:dyDescent="0.4">
      <c r="M16" s="1" t="s">
        <v>18</v>
      </c>
    </row>
    <row r="17" spans="13:13" x14ac:dyDescent="0.4">
      <c r="M17" s="1" t="s">
        <v>19</v>
      </c>
    </row>
    <row r="18" spans="13:13" x14ac:dyDescent="0.4">
      <c r="M18" s="1" t="s">
        <v>20</v>
      </c>
    </row>
    <row r="19" spans="13:13" x14ac:dyDescent="0.4">
      <c r="M19" s="1" t="s">
        <v>21</v>
      </c>
    </row>
    <row r="20" spans="13:13" x14ac:dyDescent="0.4">
      <c r="M20" s="1" t="s">
        <v>22</v>
      </c>
    </row>
    <row r="21" spans="13:13" x14ac:dyDescent="0.4">
      <c r="M21" s="1" t="s">
        <v>23</v>
      </c>
    </row>
    <row r="22" spans="13:13" x14ac:dyDescent="0.4">
      <c r="M22" s="1" t="s">
        <v>24</v>
      </c>
    </row>
    <row r="23" spans="13:13" x14ac:dyDescent="0.4">
      <c r="M23" s="1" t="s">
        <v>13</v>
      </c>
    </row>
    <row r="24" spans="13:13" x14ac:dyDescent="0.4">
      <c r="M24" s="1" t="s">
        <v>14</v>
      </c>
    </row>
    <row r="25" spans="13:13" x14ac:dyDescent="0.4">
      <c r="M25" s="1" t="s">
        <v>15</v>
      </c>
    </row>
  </sheetData>
  <sheetProtection sheet="1" objects="1" scenarios="1"/>
  <phoneticPr fontId="1"/>
  <pageMargins left="0.7" right="0.7" top="0.75" bottom="0.75" header="0.3" footer="0.3"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26</vt:i4>
      </vt:variant>
    </vt:vector>
  </HeadingPairs>
  <TitlesOfParts>
    <vt:vector size="29" baseType="lpstr">
      <vt:lpstr>売掛金管理_完成</vt:lpstr>
      <vt:lpstr>入金管理_完成</vt:lpstr>
      <vt:lpstr>マスタ</vt:lpstr>
      <vt:lpstr>ステータス1.</vt:lpstr>
      <vt:lpstr>ステータス10.</vt:lpstr>
      <vt:lpstr>ステータス11.</vt:lpstr>
      <vt:lpstr>ステータス12.</vt:lpstr>
      <vt:lpstr>ステータス2.</vt:lpstr>
      <vt:lpstr>ステータス3.</vt:lpstr>
      <vt:lpstr>ステータス4.</vt:lpstr>
      <vt:lpstr>ステータス5.</vt:lpstr>
      <vt:lpstr>ステータス6.</vt:lpstr>
      <vt:lpstr>ステータス7.</vt:lpstr>
      <vt:lpstr>ステータス8.</vt:lpstr>
      <vt:lpstr>ステータス9.</vt:lpstr>
      <vt:lpstr>各回金額.</vt:lpstr>
      <vt:lpstr>決済月1.</vt:lpstr>
      <vt:lpstr>決済月10.</vt:lpstr>
      <vt:lpstr>決済月11.</vt:lpstr>
      <vt:lpstr>決済月12.</vt:lpstr>
      <vt:lpstr>決済月2.</vt:lpstr>
      <vt:lpstr>決済月3.</vt:lpstr>
      <vt:lpstr>決済月4.</vt:lpstr>
      <vt:lpstr>決済月5.</vt:lpstr>
      <vt:lpstr>決済月6.</vt:lpstr>
      <vt:lpstr>決済月7.</vt:lpstr>
      <vt:lpstr>決済月8.</vt:lpstr>
      <vt:lpstr>決済月9.</vt:lpstr>
      <vt:lpstr>決済方法.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2023-01-13T04:00:48Z</dcterms:created>
  <dcterms:modified xsi:type="dcterms:W3CDTF">2023-02-04T03:20:52Z</dcterms:modified>
</cp:coreProperties>
</file>