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FDDDF347-5A05-4A31-8549-3F8F682F2843}" xr6:coauthVersionLast="47" xr6:coauthVersionMax="47" xr10:uidLastSave="{00000000-0000-0000-0000-000000000000}"/>
  <bookViews>
    <workbookView xWindow="-120" yWindow="-120" windowWidth="29040" windowHeight="15720" activeTab="1" xr2:uid="{DF24811F-9CCC-40D2-9636-A8432163F56B}"/>
  </bookViews>
  <sheets>
    <sheet name="ダッシュボード_完成" sheetId="5" r:id="rId1"/>
    <sheet name="収支明細_完成" sheetId="1" r:id="rId2"/>
    <sheet name="基本マスタ_完成" sheetId="2" r:id="rId3"/>
    <sheet name="大項目マスタ_完成" sheetId="3" r:id="rId4"/>
    <sheet name="中項目マスタ_完成" sheetId="4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15" i="1" l="1"/>
  <c r="AG215" i="1"/>
  <c r="AD215" i="1"/>
  <c r="AC215" i="1"/>
  <c r="V215" i="1"/>
  <c r="U215" i="1"/>
  <c r="R215" i="1"/>
  <c r="Q215" i="1"/>
  <c r="AH214" i="1"/>
  <c r="AG214" i="1"/>
  <c r="AD214" i="1"/>
  <c r="AC214" i="1"/>
  <c r="V214" i="1"/>
  <c r="U214" i="1"/>
  <c r="R214" i="1"/>
  <c r="Q214" i="1"/>
  <c r="AH213" i="1"/>
  <c r="AG213" i="1"/>
  <c r="AD213" i="1"/>
  <c r="AC213" i="1"/>
  <c r="V213" i="1"/>
  <c r="U213" i="1"/>
  <c r="R213" i="1"/>
  <c r="Q213" i="1"/>
  <c r="AH212" i="1"/>
  <c r="AG212" i="1"/>
  <c r="AD212" i="1"/>
  <c r="AC212" i="1"/>
  <c r="V212" i="1"/>
  <c r="U212" i="1"/>
  <c r="R212" i="1"/>
  <c r="Q212" i="1"/>
  <c r="AH211" i="1"/>
  <c r="AG211" i="1"/>
  <c r="AD211" i="1"/>
  <c r="AC211" i="1"/>
  <c r="V211" i="1"/>
  <c r="U211" i="1"/>
  <c r="R211" i="1"/>
  <c r="Q211" i="1"/>
  <c r="AH210" i="1"/>
  <c r="AG210" i="1"/>
  <c r="AD210" i="1"/>
  <c r="AC210" i="1"/>
  <c r="V210" i="1"/>
  <c r="U210" i="1"/>
  <c r="R210" i="1"/>
  <c r="Q210" i="1"/>
  <c r="AH209" i="1"/>
  <c r="AG209" i="1"/>
  <c r="AD209" i="1"/>
  <c r="AC209" i="1"/>
  <c r="V209" i="1"/>
  <c r="U209" i="1"/>
  <c r="R209" i="1"/>
  <c r="Q209" i="1"/>
  <c r="AH208" i="1"/>
  <c r="AG208" i="1"/>
  <c r="AD208" i="1"/>
  <c r="AC208" i="1"/>
  <c r="V208" i="1"/>
  <c r="U208" i="1"/>
  <c r="R208" i="1"/>
  <c r="Q208" i="1"/>
  <c r="AH207" i="1"/>
  <c r="AG207" i="1"/>
  <c r="AD207" i="1"/>
  <c r="AC207" i="1"/>
  <c r="V207" i="1"/>
  <c r="U207" i="1"/>
  <c r="R207" i="1"/>
  <c r="Q207" i="1"/>
  <c r="AH206" i="1"/>
  <c r="AG206" i="1"/>
  <c r="AD206" i="1"/>
  <c r="AC206" i="1"/>
  <c r="V206" i="1"/>
  <c r="U206" i="1"/>
  <c r="R206" i="1"/>
  <c r="Q206" i="1"/>
  <c r="AH205" i="1"/>
  <c r="AG205" i="1"/>
  <c r="AD205" i="1"/>
  <c r="AC205" i="1"/>
  <c r="V205" i="1"/>
  <c r="U205" i="1"/>
  <c r="R205" i="1"/>
  <c r="Q205" i="1"/>
  <c r="AH204" i="1"/>
  <c r="AG204" i="1"/>
  <c r="AD204" i="1"/>
  <c r="AC204" i="1"/>
  <c r="V204" i="1"/>
  <c r="U204" i="1"/>
  <c r="R204" i="1"/>
  <c r="Q204" i="1"/>
  <c r="AH203" i="1"/>
  <c r="AG203" i="1"/>
  <c r="AD203" i="1"/>
  <c r="AC203" i="1"/>
  <c r="V203" i="1"/>
  <c r="U203" i="1"/>
  <c r="R203" i="1"/>
  <c r="Q203" i="1"/>
  <c r="AH202" i="1"/>
  <c r="AG202" i="1"/>
  <c r="AD202" i="1"/>
  <c r="AC202" i="1"/>
  <c r="V202" i="1"/>
  <c r="U202" i="1"/>
  <c r="R202" i="1"/>
  <c r="Q202" i="1"/>
  <c r="AH201" i="1"/>
  <c r="AG201" i="1"/>
  <c r="AD201" i="1"/>
  <c r="AC201" i="1"/>
  <c r="V201" i="1"/>
  <c r="U201" i="1"/>
  <c r="R201" i="1"/>
  <c r="Q201" i="1"/>
  <c r="AH200" i="1"/>
  <c r="AG200" i="1"/>
  <c r="AD200" i="1"/>
  <c r="AC200" i="1"/>
  <c r="V200" i="1"/>
  <c r="U200" i="1"/>
  <c r="R200" i="1"/>
  <c r="Q200" i="1"/>
  <c r="AH199" i="1"/>
  <c r="AG199" i="1"/>
  <c r="AD199" i="1"/>
  <c r="AC199" i="1"/>
  <c r="V199" i="1"/>
  <c r="U199" i="1"/>
  <c r="R199" i="1"/>
  <c r="Q199" i="1"/>
  <c r="AH198" i="1"/>
  <c r="AG198" i="1"/>
  <c r="AD198" i="1"/>
  <c r="AC198" i="1"/>
  <c r="V198" i="1"/>
  <c r="U198" i="1"/>
  <c r="R198" i="1"/>
  <c r="Q198" i="1"/>
  <c r="AH197" i="1"/>
  <c r="AG197" i="1"/>
  <c r="AD197" i="1"/>
  <c r="AC197" i="1"/>
  <c r="V197" i="1"/>
  <c r="U197" i="1"/>
  <c r="R197" i="1"/>
  <c r="Q197" i="1"/>
  <c r="AH196" i="1"/>
  <c r="AG196" i="1"/>
  <c r="AD196" i="1"/>
  <c r="AC196" i="1"/>
  <c r="V196" i="1"/>
  <c r="U196" i="1"/>
  <c r="R196" i="1"/>
  <c r="Q196" i="1"/>
  <c r="AH195" i="1"/>
  <c r="AG195" i="1"/>
  <c r="AD195" i="1"/>
  <c r="AC195" i="1"/>
  <c r="V195" i="1"/>
  <c r="U195" i="1"/>
  <c r="R195" i="1"/>
  <c r="Q195" i="1"/>
  <c r="AH194" i="1"/>
  <c r="AG194" i="1"/>
  <c r="AD194" i="1"/>
  <c r="AC194" i="1"/>
  <c r="V194" i="1"/>
  <c r="U194" i="1"/>
  <c r="R194" i="1"/>
  <c r="Q194" i="1"/>
  <c r="AH193" i="1"/>
  <c r="AG193" i="1"/>
  <c r="AD193" i="1"/>
  <c r="AC193" i="1"/>
  <c r="V193" i="1"/>
  <c r="U193" i="1"/>
  <c r="R193" i="1"/>
  <c r="Q193" i="1"/>
  <c r="AH192" i="1"/>
  <c r="AG192" i="1"/>
  <c r="AD192" i="1"/>
  <c r="AC192" i="1"/>
  <c r="V192" i="1"/>
  <c r="U192" i="1"/>
  <c r="R192" i="1"/>
  <c r="Q192" i="1"/>
  <c r="AH191" i="1"/>
  <c r="AG191" i="1"/>
  <c r="AD191" i="1"/>
  <c r="AC191" i="1"/>
  <c r="V191" i="1"/>
  <c r="U191" i="1"/>
  <c r="R191" i="1"/>
  <c r="Q191" i="1"/>
  <c r="AH190" i="1"/>
  <c r="AG190" i="1"/>
  <c r="AD190" i="1"/>
  <c r="AC190" i="1"/>
  <c r="V190" i="1"/>
  <c r="U190" i="1"/>
  <c r="R190" i="1"/>
  <c r="Q190" i="1"/>
  <c r="AH189" i="1"/>
  <c r="AG189" i="1"/>
  <c r="AD189" i="1"/>
  <c r="AC189" i="1"/>
  <c r="V189" i="1"/>
  <c r="U189" i="1"/>
  <c r="R189" i="1"/>
  <c r="Q189" i="1"/>
  <c r="AH188" i="1"/>
  <c r="AG188" i="1"/>
  <c r="AD188" i="1"/>
  <c r="AC188" i="1"/>
  <c r="V188" i="1"/>
  <c r="U188" i="1"/>
  <c r="R188" i="1"/>
  <c r="Q188" i="1"/>
  <c r="AH187" i="1"/>
  <c r="AG187" i="1"/>
  <c r="AD187" i="1"/>
  <c r="AC187" i="1"/>
  <c r="V187" i="1"/>
  <c r="U187" i="1"/>
  <c r="R187" i="1"/>
  <c r="Q187" i="1"/>
  <c r="AH186" i="1"/>
  <c r="AG186" i="1"/>
  <c r="AD186" i="1"/>
  <c r="AC186" i="1"/>
  <c r="V186" i="1"/>
  <c r="U186" i="1"/>
  <c r="R186" i="1"/>
  <c r="Q186" i="1"/>
  <c r="AH185" i="1"/>
  <c r="AG185" i="1"/>
  <c r="AD185" i="1"/>
  <c r="AC185" i="1"/>
  <c r="V185" i="1"/>
  <c r="U185" i="1"/>
  <c r="R185" i="1"/>
  <c r="Q185" i="1"/>
  <c r="AH184" i="1"/>
  <c r="AG184" i="1"/>
  <c r="AD184" i="1"/>
  <c r="AC184" i="1"/>
  <c r="V184" i="1"/>
  <c r="U184" i="1"/>
  <c r="R184" i="1"/>
  <c r="Q184" i="1"/>
  <c r="AH183" i="1"/>
  <c r="AG183" i="1"/>
  <c r="AD183" i="1"/>
  <c r="AC183" i="1"/>
  <c r="V183" i="1"/>
  <c r="U183" i="1"/>
  <c r="R183" i="1"/>
  <c r="Q183" i="1"/>
  <c r="AH182" i="1"/>
  <c r="AG182" i="1"/>
  <c r="AD182" i="1"/>
  <c r="AC182" i="1"/>
  <c r="V182" i="1"/>
  <c r="U182" i="1"/>
  <c r="R182" i="1"/>
  <c r="Q182" i="1"/>
  <c r="AH181" i="1"/>
  <c r="AG181" i="1"/>
  <c r="AD181" i="1"/>
  <c r="AC181" i="1"/>
  <c r="V181" i="1"/>
  <c r="U181" i="1"/>
  <c r="R181" i="1"/>
  <c r="Q181" i="1"/>
  <c r="AH180" i="1"/>
  <c r="AG180" i="1"/>
  <c r="AD180" i="1"/>
  <c r="AC180" i="1"/>
  <c r="V180" i="1"/>
  <c r="U180" i="1"/>
  <c r="R180" i="1"/>
  <c r="Q180" i="1"/>
  <c r="AH179" i="1"/>
  <c r="AG179" i="1"/>
  <c r="AD179" i="1"/>
  <c r="AC179" i="1"/>
  <c r="V179" i="1"/>
  <c r="U179" i="1"/>
  <c r="R179" i="1"/>
  <c r="Q179" i="1"/>
  <c r="AH178" i="1"/>
  <c r="AG178" i="1"/>
  <c r="AD178" i="1"/>
  <c r="AC178" i="1"/>
  <c r="V178" i="1"/>
  <c r="U178" i="1"/>
  <c r="R178" i="1"/>
  <c r="Q178" i="1"/>
  <c r="AH177" i="1"/>
  <c r="AG177" i="1"/>
  <c r="AD177" i="1"/>
  <c r="AC177" i="1"/>
  <c r="V177" i="1"/>
  <c r="U177" i="1"/>
  <c r="R177" i="1"/>
  <c r="Q177" i="1"/>
  <c r="AH176" i="1"/>
  <c r="AG176" i="1"/>
  <c r="AD176" i="1"/>
  <c r="AC176" i="1"/>
  <c r="V176" i="1"/>
  <c r="U176" i="1"/>
  <c r="R176" i="1"/>
  <c r="Q176" i="1"/>
  <c r="AH175" i="1"/>
  <c r="AG175" i="1"/>
  <c r="AD175" i="1"/>
  <c r="AC175" i="1"/>
  <c r="V175" i="1"/>
  <c r="U175" i="1"/>
  <c r="R175" i="1"/>
  <c r="Q175" i="1"/>
  <c r="AH174" i="1"/>
  <c r="AG174" i="1"/>
  <c r="AD174" i="1"/>
  <c r="AC174" i="1"/>
  <c r="V174" i="1"/>
  <c r="U174" i="1"/>
  <c r="R174" i="1"/>
  <c r="Q174" i="1"/>
  <c r="AH173" i="1"/>
  <c r="AG173" i="1"/>
  <c r="AD173" i="1"/>
  <c r="AC173" i="1"/>
  <c r="V173" i="1"/>
  <c r="U173" i="1"/>
  <c r="R173" i="1"/>
  <c r="Q173" i="1"/>
  <c r="AH172" i="1"/>
  <c r="AG172" i="1"/>
  <c r="AD172" i="1"/>
  <c r="AC172" i="1"/>
  <c r="V172" i="1"/>
  <c r="U172" i="1"/>
  <c r="R172" i="1"/>
  <c r="Q172" i="1"/>
  <c r="AH171" i="1"/>
  <c r="AG171" i="1"/>
  <c r="AD171" i="1"/>
  <c r="AC171" i="1"/>
  <c r="V171" i="1"/>
  <c r="U171" i="1"/>
  <c r="R171" i="1"/>
  <c r="Q171" i="1"/>
  <c r="AH170" i="1"/>
  <c r="AG170" i="1"/>
  <c r="AD170" i="1"/>
  <c r="AC170" i="1"/>
  <c r="V170" i="1"/>
  <c r="U170" i="1"/>
  <c r="R170" i="1"/>
  <c r="Q170" i="1"/>
  <c r="AH169" i="1"/>
  <c r="AG169" i="1"/>
  <c r="AD169" i="1"/>
  <c r="AC169" i="1"/>
  <c r="V169" i="1"/>
  <c r="U169" i="1"/>
  <c r="R169" i="1"/>
  <c r="Q169" i="1"/>
  <c r="AH168" i="1"/>
  <c r="AG168" i="1"/>
  <c r="AD168" i="1"/>
  <c r="AC168" i="1"/>
  <c r="V168" i="1"/>
  <c r="U168" i="1"/>
  <c r="R168" i="1"/>
  <c r="Q168" i="1"/>
  <c r="AH167" i="1"/>
  <c r="AG167" i="1"/>
  <c r="AD167" i="1"/>
  <c r="AC167" i="1"/>
  <c r="V167" i="1"/>
  <c r="U167" i="1"/>
  <c r="R167" i="1"/>
  <c r="Q167" i="1"/>
  <c r="AH166" i="1"/>
  <c r="AG166" i="1"/>
  <c r="AD166" i="1"/>
  <c r="AC166" i="1"/>
  <c r="V166" i="1"/>
  <c r="U166" i="1"/>
  <c r="R166" i="1"/>
  <c r="Q166" i="1"/>
  <c r="AH165" i="1"/>
  <c r="AG165" i="1"/>
  <c r="AD165" i="1"/>
  <c r="AC165" i="1"/>
  <c r="V165" i="1"/>
  <c r="U165" i="1"/>
  <c r="R165" i="1"/>
  <c r="Q165" i="1"/>
  <c r="AH164" i="1"/>
  <c r="AG164" i="1"/>
  <c r="AD164" i="1"/>
  <c r="AC164" i="1"/>
  <c r="V164" i="1"/>
  <c r="U164" i="1"/>
  <c r="R164" i="1"/>
  <c r="Q164" i="1"/>
  <c r="AH163" i="1"/>
  <c r="AG163" i="1"/>
  <c r="AD163" i="1"/>
  <c r="AC163" i="1"/>
  <c r="V163" i="1"/>
  <c r="U163" i="1"/>
  <c r="R163" i="1"/>
  <c r="Q163" i="1"/>
  <c r="AH162" i="1"/>
  <c r="AG162" i="1"/>
  <c r="AD162" i="1"/>
  <c r="AC162" i="1"/>
  <c r="V162" i="1"/>
  <c r="U162" i="1"/>
  <c r="R162" i="1"/>
  <c r="Q162" i="1"/>
  <c r="AH161" i="1"/>
  <c r="AG161" i="1"/>
  <c r="AD161" i="1"/>
  <c r="AC161" i="1"/>
  <c r="V161" i="1"/>
  <c r="U161" i="1"/>
  <c r="R161" i="1"/>
  <c r="Q161" i="1"/>
  <c r="AH160" i="1"/>
  <c r="AG160" i="1"/>
  <c r="AD160" i="1"/>
  <c r="AC160" i="1"/>
  <c r="V160" i="1"/>
  <c r="U160" i="1"/>
  <c r="R160" i="1"/>
  <c r="Q160" i="1"/>
  <c r="AH159" i="1"/>
  <c r="AG159" i="1"/>
  <c r="AD159" i="1"/>
  <c r="AC159" i="1"/>
  <c r="V159" i="1"/>
  <c r="U159" i="1"/>
  <c r="R159" i="1"/>
  <c r="Q159" i="1"/>
  <c r="AH158" i="1"/>
  <c r="AG158" i="1"/>
  <c r="AD158" i="1"/>
  <c r="AC158" i="1"/>
  <c r="V158" i="1"/>
  <c r="U158" i="1"/>
  <c r="R158" i="1"/>
  <c r="Q158" i="1"/>
  <c r="AH157" i="1"/>
  <c r="AG157" i="1"/>
  <c r="AD157" i="1"/>
  <c r="AC157" i="1"/>
  <c r="V157" i="1"/>
  <c r="U157" i="1"/>
  <c r="R157" i="1"/>
  <c r="Q157" i="1"/>
  <c r="AH156" i="1"/>
  <c r="AG156" i="1"/>
  <c r="AD156" i="1"/>
  <c r="AC156" i="1"/>
  <c r="V156" i="1"/>
  <c r="U156" i="1"/>
  <c r="R156" i="1"/>
  <c r="Q156" i="1"/>
  <c r="AH155" i="1"/>
  <c r="AG155" i="1"/>
  <c r="AD155" i="1"/>
  <c r="AC155" i="1"/>
  <c r="V155" i="1"/>
  <c r="U155" i="1"/>
  <c r="R155" i="1"/>
  <c r="Q155" i="1"/>
  <c r="AH154" i="1"/>
  <c r="AG154" i="1"/>
  <c r="AD154" i="1"/>
  <c r="AC154" i="1"/>
  <c r="V154" i="1"/>
  <c r="U154" i="1"/>
  <c r="R154" i="1"/>
  <c r="Q154" i="1"/>
  <c r="AH153" i="1"/>
  <c r="AG153" i="1"/>
  <c r="AD153" i="1"/>
  <c r="AC153" i="1"/>
  <c r="V153" i="1"/>
  <c r="U153" i="1"/>
  <c r="R153" i="1"/>
  <c r="Q153" i="1"/>
  <c r="AH152" i="1"/>
  <c r="AG152" i="1"/>
  <c r="AD152" i="1"/>
  <c r="AC152" i="1"/>
  <c r="V152" i="1"/>
  <c r="U152" i="1"/>
  <c r="R152" i="1"/>
  <c r="Q152" i="1"/>
  <c r="AH151" i="1"/>
  <c r="AG151" i="1"/>
  <c r="AD151" i="1"/>
  <c r="AC151" i="1"/>
  <c r="V151" i="1"/>
  <c r="U151" i="1"/>
  <c r="R151" i="1"/>
  <c r="Q151" i="1"/>
  <c r="AH150" i="1"/>
  <c r="AG150" i="1"/>
  <c r="AD150" i="1"/>
  <c r="AC150" i="1"/>
  <c r="V150" i="1"/>
  <c r="U150" i="1"/>
  <c r="R150" i="1"/>
  <c r="Q150" i="1"/>
  <c r="AH149" i="1"/>
  <c r="AG149" i="1"/>
  <c r="AD149" i="1"/>
  <c r="AC149" i="1"/>
  <c r="V149" i="1"/>
  <c r="U149" i="1"/>
  <c r="R149" i="1"/>
  <c r="Q149" i="1"/>
  <c r="AH148" i="1"/>
  <c r="AG148" i="1"/>
  <c r="AD148" i="1"/>
  <c r="AC148" i="1"/>
  <c r="V148" i="1"/>
  <c r="U148" i="1"/>
  <c r="R148" i="1"/>
  <c r="Q148" i="1"/>
  <c r="AH147" i="1"/>
  <c r="AG147" i="1"/>
  <c r="AD147" i="1"/>
  <c r="AC147" i="1"/>
  <c r="V147" i="1"/>
  <c r="U147" i="1"/>
  <c r="R147" i="1"/>
  <c r="Q147" i="1"/>
  <c r="AH146" i="1"/>
  <c r="AG146" i="1"/>
  <c r="AD146" i="1"/>
  <c r="AC146" i="1"/>
  <c r="V146" i="1"/>
  <c r="U146" i="1"/>
  <c r="R146" i="1"/>
  <c r="Q146" i="1"/>
  <c r="AH145" i="1"/>
  <c r="AG145" i="1"/>
  <c r="AD145" i="1"/>
  <c r="AC145" i="1"/>
  <c r="V145" i="1"/>
  <c r="U145" i="1"/>
  <c r="R145" i="1"/>
  <c r="Q145" i="1"/>
  <c r="AH144" i="1"/>
  <c r="AG144" i="1"/>
  <c r="AD144" i="1"/>
  <c r="AC144" i="1"/>
  <c r="V144" i="1"/>
  <c r="U144" i="1"/>
  <c r="R144" i="1"/>
  <c r="Q144" i="1"/>
  <c r="AH143" i="1"/>
  <c r="AG143" i="1"/>
  <c r="AD143" i="1"/>
  <c r="AC143" i="1"/>
  <c r="V143" i="1"/>
  <c r="U143" i="1"/>
  <c r="R143" i="1"/>
  <c r="Q143" i="1"/>
  <c r="AH142" i="1"/>
  <c r="AG142" i="1"/>
  <c r="AD142" i="1"/>
  <c r="AC142" i="1"/>
  <c r="V142" i="1"/>
  <c r="U142" i="1"/>
  <c r="R142" i="1"/>
  <c r="Q142" i="1"/>
  <c r="AH141" i="1"/>
  <c r="AG141" i="1"/>
  <c r="AD141" i="1"/>
  <c r="AC141" i="1"/>
  <c r="V141" i="1"/>
  <c r="U141" i="1"/>
  <c r="R141" i="1"/>
  <c r="Q141" i="1"/>
  <c r="AH140" i="1"/>
  <c r="AG140" i="1"/>
  <c r="AD140" i="1"/>
  <c r="AC140" i="1"/>
  <c r="V140" i="1"/>
  <c r="U140" i="1"/>
  <c r="R140" i="1"/>
  <c r="Q140" i="1"/>
  <c r="AH139" i="1"/>
  <c r="AG139" i="1"/>
  <c r="AD139" i="1"/>
  <c r="AC139" i="1"/>
  <c r="V139" i="1"/>
  <c r="U139" i="1"/>
  <c r="R139" i="1"/>
  <c r="Q139" i="1"/>
  <c r="AH138" i="1"/>
  <c r="AG138" i="1"/>
  <c r="AD138" i="1"/>
  <c r="AC138" i="1"/>
  <c r="V138" i="1"/>
  <c r="U138" i="1"/>
  <c r="R138" i="1"/>
  <c r="Q138" i="1"/>
  <c r="AH137" i="1"/>
  <c r="AG137" i="1"/>
  <c r="AD137" i="1"/>
  <c r="AC137" i="1"/>
  <c r="V137" i="1"/>
  <c r="U137" i="1"/>
  <c r="R137" i="1"/>
  <c r="Q137" i="1"/>
  <c r="AH136" i="1"/>
  <c r="AG136" i="1"/>
  <c r="AD136" i="1"/>
  <c r="AC136" i="1"/>
  <c r="V136" i="1"/>
  <c r="U136" i="1"/>
  <c r="R136" i="1"/>
  <c r="Q136" i="1"/>
  <c r="AH135" i="1"/>
  <c r="AG135" i="1"/>
  <c r="AD135" i="1"/>
  <c r="AC135" i="1"/>
  <c r="V135" i="1"/>
  <c r="U135" i="1"/>
  <c r="R135" i="1"/>
  <c r="Q135" i="1"/>
  <c r="AH134" i="1"/>
  <c r="AG134" i="1"/>
  <c r="AD134" i="1"/>
  <c r="AC134" i="1"/>
  <c r="V134" i="1"/>
  <c r="U134" i="1"/>
  <c r="R134" i="1"/>
  <c r="Q134" i="1"/>
  <c r="AH133" i="1"/>
  <c r="AG133" i="1"/>
  <c r="AD133" i="1"/>
  <c r="AC133" i="1"/>
  <c r="V133" i="1"/>
  <c r="U133" i="1"/>
  <c r="R133" i="1"/>
  <c r="Q133" i="1"/>
  <c r="AH132" i="1"/>
  <c r="AG132" i="1"/>
  <c r="AD132" i="1"/>
  <c r="AC132" i="1"/>
  <c r="V132" i="1"/>
  <c r="U132" i="1"/>
  <c r="R132" i="1"/>
  <c r="Q132" i="1"/>
  <c r="AH131" i="1"/>
  <c r="AG131" i="1"/>
  <c r="AD131" i="1"/>
  <c r="AC131" i="1"/>
  <c r="V131" i="1"/>
  <c r="U131" i="1"/>
  <c r="R131" i="1"/>
  <c r="Q131" i="1"/>
  <c r="AH130" i="1"/>
  <c r="AG130" i="1"/>
  <c r="AD130" i="1"/>
  <c r="AC130" i="1"/>
  <c r="V130" i="1"/>
  <c r="U130" i="1"/>
  <c r="R130" i="1"/>
  <c r="Q130" i="1"/>
  <c r="AH129" i="1"/>
  <c r="AG129" i="1"/>
  <c r="AD129" i="1"/>
  <c r="AC129" i="1"/>
  <c r="V129" i="1"/>
  <c r="U129" i="1"/>
  <c r="R129" i="1"/>
  <c r="Q129" i="1"/>
  <c r="AH128" i="1"/>
  <c r="AG128" i="1"/>
  <c r="AD128" i="1"/>
  <c r="AC128" i="1"/>
  <c r="V128" i="1"/>
  <c r="U128" i="1"/>
  <c r="R128" i="1"/>
  <c r="Q128" i="1"/>
  <c r="AH127" i="1"/>
  <c r="AG127" i="1"/>
  <c r="AD127" i="1"/>
  <c r="AC127" i="1"/>
  <c r="V127" i="1"/>
  <c r="U127" i="1"/>
  <c r="R127" i="1"/>
  <c r="Q127" i="1"/>
  <c r="AH126" i="1"/>
  <c r="AG126" i="1"/>
  <c r="AD126" i="1"/>
  <c r="AC126" i="1"/>
  <c r="V126" i="1"/>
  <c r="U126" i="1"/>
  <c r="R126" i="1"/>
  <c r="Q126" i="1"/>
  <c r="AH125" i="1"/>
  <c r="AG125" i="1"/>
  <c r="AD125" i="1"/>
  <c r="AC125" i="1"/>
  <c r="V125" i="1"/>
  <c r="U125" i="1"/>
  <c r="R125" i="1"/>
  <c r="Q125" i="1"/>
  <c r="AH124" i="1"/>
  <c r="AG124" i="1"/>
  <c r="AD124" i="1"/>
  <c r="AC124" i="1"/>
  <c r="V124" i="1"/>
  <c r="U124" i="1"/>
  <c r="R124" i="1"/>
  <c r="Q124" i="1"/>
  <c r="AH123" i="1"/>
  <c r="AG123" i="1"/>
  <c r="AD123" i="1"/>
  <c r="AC123" i="1"/>
  <c r="V123" i="1"/>
  <c r="U123" i="1"/>
  <c r="R123" i="1"/>
  <c r="Q123" i="1"/>
  <c r="AH122" i="1"/>
  <c r="AG122" i="1"/>
  <c r="AD122" i="1"/>
  <c r="AC122" i="1"/>
  <c r="V122" i="1"/>
  <c r="U122" i="1"/>
  <c r="R122" i="1"/>
  <c r="Q122" i="1"/>
  <c r="AH121" i="1"/>
  <c r="AG121" i="1"/>
  <c r="AD121" i="1"/>
  <c r="AC121" i="1"/>
  <c r="V121" i="1"/>
  <c r="U121" i="1"/>
  <c r="R121" i="1"/>
  <c r="Q121" i="1"/>
  <c r="AH120" i="1"/>
  <c r="AG120" i="1"/>
  <c r="AD120" i="1"/>
  <c r="AC120" i="1"/>
  <c r="V120" i="1"/>
  <c r="U120" i="1"/>
  <c r="R120" i="1"/>
  <c r="Q120" i="1"/>
  <c r="AH119" i="1"/>
  <c r="AG119" i="1"/>
  <c r="AD119" i="1"/>
  <c r="AC119" i="1"/>
  <c r="V119" i="1"/>
  <c r="U119" i="1"/>
  <c r="R119" i="1"/>
  <c r="Q119" i="1"/>
  <c r="AH118" i="1"/>
  <c r="AG118" i="1"/>
  <c r="AD118" i="1"/>
  <c r="AC118" i="1"/>
  <c r="V118" i="1"/>
  <c r="U118" i="1"/>
  <c r="R118" i="1"/>
  <c r="Q118" i="1"/>
  <c r="AH117" i="1"/>
  <c r="AG117" i="1"/>
  <c r="AD117" i="1"/>
  <c r="AC117" i="1"/>
  <c r="V117" i="1"/>
  <c r="U117" i="1"/>
  <c r="R117" i="1"/>
  <c r="Q117" i="1"/>
  <c r="AH116" i="1"/>
  <c r="AG116" i="1"/>
  <c r="AD116" i="1"/>
  <c r="AC116" i="1"/>
  <c r="V116" i="1"/>
  <c r="U116" i="1"/>
  <c r="R116" i="1"/>
  <c r="Q116" i="1"/>
  <c r="AH115" i="1"/>
  <c r="AG115" i="1"/>
  <c r="AD115" i="1"/>
  <c r="AC115" i="1"/>
  <c r="V115" i="1"/>
  <c r="U115" i="1"/>
  <c r="R115" i="1"/>
  <c r="Q115" i="1"/>
  <c r="AH114" i="1"/>
  <c r="AG114" i="1"/>
  <c r="AD114" i="1"/>
  <c r="AC114" i="1"/>
  <c r="V114" i="1"/>
  <c r="U114" i="1"/>
  <c r="R114" i="1"/>
  <c r="Q114" i="1"/>
  <c r="AH113" i="1"/>
  <c r="AG113" i="1"/>
  <c r="AD113" i="1"/>
  <c r="AC113" i="1"/>
  <c r="V113" i="1"/>
  <c r="U113" i="1"/>
  <c r="R113" i="1"/>
  <c r="Q113" i="1"/>
  <c r="AH112" i="1"/>
  <c r="AG112" i="1"/>
  <c r="AD112" i="1"/>
  <c r="AC112" i="1"/>
  <c r="V112" i="1"/>
  <c r="U112" i="1"/>
  <c r="R112" i="1"/>
  <c r="Q112" i="1"/>
  <c r="AH111" i="1"/>
  <c r="AG111" i="1"/>
  <c r="AD111" i="1"/>
  <c r="AC111" i="1"/>
  <c r="V111" i="1"/>
  <c r="U111" i="1"/>
  <c r="R111" i="1"/>
  <c r="Q111" i="1"/>
  <c r="AH110" i="1"/>
  <c r="AG110" i="1"/>
  <c r="AD110" i="1"/>
  <c r="AC110" i="1"/>
  <c r="V110" i="1"/>
  <c r="U110" i="1"/>
  <c r="R110" i="1"/>
  <c r="Q110" i="1"/>
  <c r="AH109" i="1"/>
  <c r="AG109" i="1"/>
  <c r="AD109" i="1"/>
  <c r="AC109" i="1"/>
  <c r="V109" i="1"/>
  <c r="U109" i="1"/>
  <c r="R109" i="1"/>
  <c r="Q109" i="1"/>
  <c r="AH108" i="1"/>
  <c r="AG108" i="1"/>
  <c r="AD108" i="1"/>
  <c r="AC108" i="1"/>
  <c r="V108" i="1"/>
  <c r="U108" i="1"/>
  <c r="R108" i="1"/>
  <c r="Q108" i="1"/>
  <c r="AH107" i="1"/>
  <c r="AG107" i="1"/>
  <c r="AD107" i="1"/>
  <c r="AC107" i="1"/>
  <c r="V107" i="1"/>
  <c r="U107" i="1"/>
  <c r="R107" i="1"/>
  <c r="Q107" i="1"/>
  <c r="AH106" i="1"/>
  <c r="AG106" i="1"/>
  <c r="AD106" i="1"/>
  <c r="AC106" i="1"/>
  <c r="V106" i="1"/>
  <c r="U106" i="1"/>
  <c r="R106" i="1"/>
  <c r="Q106" i="1"/>
  <c r="AH105" i="1"/>
  <c r="AG105" i="1"/>
  <c r="AD105" i="1"/>
  <c r="AC105" i="1"/>
  <c r="V105" i="1"/>
  <c r="U105" i="1"/>
  <c r="R105" i="1"/>
  <c r="Q105" i="1"/>
  <c r="AH104" i="1"/>
  <c r="AG104" i="1"/>
  <c r="AD104" i="1"/>
  <c r="AC104" i="1"/>
  <c r="V104" i="1"/>
  <c r="U104" i="1"/>
  <c r="R104" i="1"/>
  <c r="Q104" i="1"/>
  <c r="AH103" i="1"/>
  <c r="AG103" i="1"/>
  <c r="AD103" i="1"/>
  <c r="AC103" i="1"/>
  <c r="V103" i="1"/>
  <c r="U103" i="1"/>
  <c r="R103" i="1"/>
  <c r="Q103" i="1"/>
  <c r="AH102" i="1"/>
  <c r="AG102" i="1"/>
  <c r="AD102" i="1"/>
  <c r="AC102" i="1"/>
  <c r="V102" i="1"/>
  <c r="U102" i="1"/>
  <c r="R102" i="1"/>
  <c r="Q102" i="1"/>
  <c r="AH101" i="1"/>
  <c r="AG101" i="1"/>
  <c r="AD101" i="1"/>
  <c r="AC101" i="1"/>
  <c r="V101" i="1"/>
  <c r="U101" i="1"/>
  <c r="R101" i="1"/>
  <c r="Q101" i="1"/>
  <c r="AH100" i="1"/>
  <c r="AG100" i="1"/>
  <c r="AD100" i="1"/>
  <c r="AC100" i="1"/>
  <c r="V100" i="1"/>
  <c r="U100" i="1"/>
  <c r="R100" i="1"/>
  <c r="Q100" i="1"/>
  <c r="AH99" i="1"/>
  <c r="AG99" i="1"/>
  <c r="AD99" i="1"/>
  <c r="AC99" i="1"/>
  <c r="V99" i="1"/>
  <c r="U99" i="1"/>
  <c r="R99" i="1"/>
  <c r="Q99" i="1"/>
  <c r="AH98" i="1"/>
  <c r="AG98" i="1"/>
  <c r="AD98" i="1"/>
  <c r="AC98" i="1"/>
  <c r="V98" i="1"/>
  <c r="U98" i="1"/>
  <c r="R98" i="1"/>
  <c r="Q98" i="1"/>
  <c r="AH97" i="1"/>
  <c r="AG97" i="1"/>
  <c r="AD97" i="1"/>
  <c r="AC97" i="1"/>
  <c r="V97" i="1"/>
  <c r="U97" i="1"/>
  <c r="R97" i="1"/>
  <c r="Q97" i="1"/>
  <c r="AH96" i="1"/>
  <c r="AG96" i="1"/>
  <c r="AD96" i="1"/>
  <c r="AC96" i="1"/>
  <c r="V96" i="1"/>
  <c r="U96" i="1"/>
  <c r="R96" i="1"/>
  <c r="Q96" i="1"/>
  <c r="AH95" i="1"/>
  <c r="AG95" i="1"/>
  <c r="AD95" i="1"/>
  <c r="AC95" i="1"/>
  <c r="V95" i="1"/>
  <c r="U95" i="1"/>
  <c r="R95" i="1"/>
  <c r="Q95" i="1"/>
  <c r="AH94" i="1"/>
  <c r="AG94" i="1"/>
  <c r="AD94" i="1"/>
  <c r="AC94" i="1"/>
  <c r="V94" i="1"/>
  <c r="U94" i="1"/>
  <c r="R94" i="1"/>
  <c r="Q94" i="1"/>
  <c r="AH93" i="1"/>
  <c r="AG93" i="1"/>
  <c r="AD93" i="1"/>
  <c r="AC93" i="1"/>
  <c r="V93" i="1"/>
  <c r="U93" i="1"/>
  <c r="R93" i="1"/>
  <c r="Q93" i="1"/>
  <c r="AH92" i="1"/>
  <c r="AG92" i="1"/>
  <c r="AD92" i="1"/>
  <c r="AC92" i="1"/>
  <c r="V92" i="1"/>
  <c r="U92" i="1"/>
  <c r="R92" i="1"/>
  <c r="Q92" i="1"/>
  <c r="AH91" i="1"/>
  <c r="AG91" i="1"/>
  <c r="AD91" i="1"/>
  <c r="AC91" i="1"/>
  <c r="V91" i="1"/>
  <c r="U91" i="1"/>
  <c r="R91" i="1"/>
  <c r="Q91" i="1"/>
  <c r="AH90" i="1"/>
  <c r="AG90" i="1"/>
  <c r="AD90" i="1"/>
  <c r="AC90" i="1"/>
  <c r="V90" i="1"/>
  <c r="U90" i="1"/>
  <c r="R90" i="1"/>
  <c r="Q90" i="1"/>
  <c r="AH89" i="1"/>
  <c r="AG89" i="1"/>
  <c r="AD89" i="1"/>
  <c r="AC89" i="1"/>
  <c r="V89" i="1"/>
  <c r="U89" i="1"/>
  <c r="R89" i="1"/>
  <c r="Q89" i="1"/>
  <c r="AH88" i="1"/>
  <c r="AG88" i="1"/>
  <c r="AD88" i="1"/>
  <c r="AC88" i="1"/>
  <c r="V88" i="1"/>
  <c r="U88" i="1"/>
  <c r="R88" i="1"/>
  <c r="Q88" i="1"/>
  <c r="AH87" i="1"/>
  <c r="AG87" i="1"/>
  <c r="AD87" i="1"/>
  <c r="AC87" i="1"/>
  <c r="V87" i="1"/>
  <c r="U87" i="1"/>
  <c r="R87" i="1"/>
  <c r="Q87" i="1"/>
  <c r="AH86" i="1"/>
  <c r="AG86" i="1"/>
  <c r="AD86" i="1"/>
  <c r="AC86" i="1"/>
  <c r="V86" i="1"/>
  <c r="U86" i="1"/>
  <c r="R86" i="1"/>
  <c r="Q86" i="1"/>
  <c r="AH85" i="1"/>
  <c r="AG85" i="1"/>
  <c r="AD85" i="1"/>
  <c r="AC85" i="1"/>
  <c r="V85" i="1"/>
  <c r="U85" i="1"/>
  <c r="R85" i="1"/>
  <c r="Q85" i="1"/>
  <c r="AH84" i="1"/>
  <c r="AG84" i="1"/>
  <c r="AD84" i="1"/>
  <c r="AC84" i="1"/>
  <c r="V84" i="1"/>
  <c r="U84" i="1"/>
  <c r="R84" i="1"/>
  <c r="Q84" i="1"/>
  <c r="AH83" i="1"/>
  <c r="AG83" i="1"/>
  <c r="AD83" i="1"/>
  <c r="AC83" i="1"/>
  <c r="V83" i="1"/>
  <c r="U83" i="1"/>
  <c r="R83" i="1"/>
  <c r="Q83" i="1"/>
  <c r="AH82" i="1"/>
  <c r="AG82" i="1"/>
  <c r="AD82" i="1"/>
  <c r="AC82" i="1"/>
  <c r="V82" i="1"/>
  <c r="U82" i="1"/>
  <c r="R82" i="1"/>
  <c r="Q82" i="1"/>
  <c r="AH81" i="1"/>
  <c r="AG81" i="1"/>
  <c r="AD81" i="1"/>
  <c r="AC81" i="1"/>
  <c r="V81" i="1"/>
  <c r="U81" i="1"/>
  <c r="R81" i="1"/>
  <c r="Q81" i="1"/>
  <c r="AH80" i="1"/>
  <c r="AG80" i="1"/>
  <c r="AD80" i="1"/>
  <c r="AC80" i="1"/>
  <c r="V80" i="1"/>
  <c r="U80" i="1"/>
  <c r="R80" i="1"/>
  <c r="Q80" i="1"/>
  <c r="AH79" i="1"/>
  <c r="AG79" i="1"/>
  <c r="AD79" i="1"/>
  <c r="AC79" i="1"/>
  <c r="V79" i="1"/>
  <c r="U79" i="1"/>
  <c r="R79" i="1"/>
  <c r="Q79" i="1"/>
  <c r="AH78" i="1"/>
  <c r="AG78" i="1"/>
  <c r="AD78" i="1"/>
  <c r="AC78" i="1"/>
  <c r="V78" i="1"/>
  <c r="U78" i="1"/>
  <c r="R78" i="1"/>
  <c r="Q78" i="1"/>
  <c r="AH77" i="1"/>
  <c r="AG77" i="1"/>
  <c r="AD77" i="1"/>
  <c r="AC77" i="1"/>
  <c r="V77" i="1"/>
  <c r="U77" i="1"/>
  <c r="R77" i="1"/>
  <c r="Q77" i="1"/>
  <c r="AH76" i="1"/>
  <c r="AG76" i="1"/>
  <c r="AD76" i="1"/>
  <c r="AC76" i="1"/>
  <c r="V76" i="1"/>
  <c r="U76" i="1"/>
  <c r="R76" i="1"/>
  <c r="Q76" i="1"/>
  <c r="AH75" i="1"/>
  <c r="AG75" i="1"/>
  <c r="AD75" i="1"/>
  <c r="AC75" i="1"/>
  <c r="V75" i="1"/>
  <c r="U75" i="1"/>
  <c r="R75" i="1"/>
  <c r="Q75" i="1"/>
  <c r="AH74" i="1"/>
  <c r="AG74" i="1"/>
  <c r="AD74" i="1"/>
  <c r="AC74" i="1"/>
  <c r="V74" i="1"/>
  <c r="U74" i="1"/>
  <c r="R74" i="1"/>
  <c r="Q74" i="1"/>
  <c r="AH73" i="1"/>
  <c r="AG73" i="1"/>
  <c r="AD73" i="1"/>
  <c r="AC73" i="1"/>
  <c r="V73" i="1"/>
  <c r="U73" i="1"/>
  <c r="R73" i="1"/>
  <c r="Q73" i="1"/>
  <c r="AH72" i="1"/>
  <c r="AG72" i="1"/>
  <c r="AD72" i="1"/>
  <c r="AC72" i="1"/>
  <c r="V72" i="1"/>
  <c r="U72" i="1"/>
  <c r="R72" i="1"/>
  <c r="Q72" i="1"/>
  <c r="AH71" i="1"/>
  <c r="AG71" i="1"/>
  <c r="AD71" i="1"/>
  <c r="AC71" i="1"/>
  <c r="V71" i="1"/>
  <c r="U71" i="1"/>
  <c r="R71" i="1"/>
  <c r="Q71" i="1"/>
  <c r="AH70" i="1"/>
  <c r="AG70" i="1"/>
  <c r="AD70" i="1"/>
  <c r="AC70" i="1"/>
  <c r="V70" i="1"/>
  <c r="U70" i="1"/>
  <c r="R70" i="1"/>
  <c r="Q70" i="1"/>
  <c r="AH69" i="1"/>
  <c r="AG69" i="1"/>
  <c r="AD69" i="1"/>
  <c r="AC69" i="1"/>
  <c r="V69" i="1"/>
  <c r="U69" i="1"/>
  <c r="R69" i="1"/>
  <c r="Q69" i="1"/>
  <c r="AH68" i="1"/>
  <c r="AG68" i="1"/>
  <c r="AD68" i="1"/>
  <c r="AC68" i="1"/>
  <c r="V68" i="1"/>
  <c r="U68" i="1"/>
  <c r="R68" i="1"/>
  <c r="Q68" i="1"/>
  <c r="AH67" i="1"/>
  <c r="AG67" i="1"/>
  <c r="AD67" i="1"/>
  <c r="AC67" i="1"/>
  <c r="V67" i="1"/>
  <c r="U67" i="1"/>
  <c r="R67" i="1"/>
  <c r="Q67" i="1"/>
  <c r="AH66" i="1"/>
  <c r="AG66" i="1"/>
  <c r="AD66" i="1"/>
  <c r="AC66" i="1"/>
  <c r="V66" i="1"/>
  <c r="U66" i="1"/>
  <c r="R66" i="1"/>
  <c r="Q66" i="1"/>
  <c r="AH65" i="1"/>
  <c r="AG65" i="1"/>
  <c r="AD65" i="1"/>
  <c r="AC65" i="1"/>
  <c r="V65" i="1"/>
  <c r="U65" i="1"/>
  <c r="R65" i="1"/>
  <c r="Q65" i="1"/>
  <c r="AH64" i="1"/>
  <c r="AG64" i="1"/>
  <c r="AD64" i="1"/>
  <c r="AC64" i="1"/>
  <c r="V64" i="1"/>
  <c r="U64" i="1"/>
  <c r="R64" i="1"/>
  <c r="Q64" i="1"/>
  <c r="AH63" i="1"/>
  <c r="AG63" i="1"/>
  <c r="AD63" i="1"/>
  <c r="AC63" i="1"/>
  <c r="V63" i="1"/>
  <c r="U63" i="1"/>
  <c r="R63" i="1"/>
  <c r="Q63" i="1"/>
  <c r="AH62" i="1"/>
  <c r="AG62" i="1"/>
  <c r="AD62" i="1"/>
  <c r="AC62" i="1"/>
  <c r="V62" i="1"/>
  <c r="U62" i="1"/>
  <c r="R62" i="1"/>
  <c r="Q62" i="1"/>
  <c r="AH61" i="1"/>
  <c r="AG61" i="1"/>
  <c r="AD61" i="1"/>
  <c r="AC61" i="1"/>
  <c r="V61" i="1"/>
  <c r="U61" i="1"/>
  <c r="R61" i="1"/>
  <c r="Q61" i="1"/>
  <c r="AH60" i="1"/>
  <c r="AG60" i="1"/>
  <c r="AD60" i="1"/>
  <c r="AC60" i="1"/>
  <c r="V60" i="1"/>
  <c r="U60" i="1"/>
  <c r="R60" i="1"/>
  <c r="Q60" i="1"/>
  <c r="AH59" i="1"/>
  <c r="AG59" i="1"/>
  <c r="AD59" i="1"/>
  <c r="AC59" i="1"/>
  <c r="V59" i="1"/>
  <c r="U59" i="1"/>
  <c r="R59" i="1"/>
  <c r="Q59" i="1"/>
  <c r="AH58" i="1"/>
  <c r="AG58" i="1"/>
  <c r="AD58" i="1"/>
  <c r="AC58" i="1"/>
  <c r="V58" i="1"/>
  <c r="U58" i="1"/>
  <c r="R58" i="1"/>
  <c r="Q58" i="1"/>
  <c r="AH57" i="1"/>
  <c r="AG57" i="1"/>
  <c r="AD57" i="1"/>
  <c r="AC57" i="1"/>
  <c r="V57" i="1"/>
  <c r="U57" i="1"/>
  <c r="R57" i="1"/>
  <c r="Q57" i="1"/>
  <c r="AH56" i="1"/>
  <c r="AG56" i="1"/>
  <c r="AD56" i="1"/>
  <c r="AC56" i="1"/>
  <c r="V56" i="1"/>
  <c r="U56" i="1"/>
  <c r="R56" i="1"/>
  <c r="Q56" i="1"/>
  <c r="AH55" i="1"/>
  <c r="AG55" i="1"/>
  <c r="AD55" i="1"/>
  <c r="AC55" i="1"/>
  <c r="V55" i="1"/>
  <c r="U55" i="1"/>
  <c r="R55" i="1"/>
  <c r="Q55" i="1"/>
  <c r="AH54" i="1"/>
  <c r="AG54" i="1"/>
  <c r="AD54" i="1"/>
  <c r="AC54" i="1"/>
  <c r="V54" i="1"/>
  <c r="U54" i="1"/>
  <c r="R54" i="1"/>
  <c r="Q54" i="1"/>
  <c r="AH53" i="1"/>
  <c r="AG53" i="1"/>
  <c r="AD53" i="1"/>
  <c r="AC53" i="1"/>
  <c r="V53" i="1"/>
  <c r="U53" i="1"/>
  <c r="R53" i="1"/>
  <c r="Q53" i="1"/>
  <c r="AH52" i="1"/>
  <c r="AG52" i="1"/>
  <c r="AD52" i="1"/>
  <c r="AC52" i="1"/>
  <c r="V52" i="1"/>
  <c r="U52" i="1"/>
  <c r="R52" i="1"/>
  <c r="Q52" i="1"/>
  <c r="AH51" i="1"/>
  <c r="AG51" i="1"/>
  <c r="AD51" i="1"/>
  <c r="AC51" i="1"/>
  <c r="V51" i="1"/>
  <c r="U51" i="1"/>
  <c r="R51" i="1"/>
  <c r="Q51" i="1"/>
  <c r="AH50" i="1"/>
  <c r="AG50" i="1"/>
  <c r="AD50" i="1"/>
  <c r="AC50" i="1"/>
  <c r="V50" i="1"/>
  <c r="U50" i="1"/>
  <c r="R50" i="1"/>
  <c r="Q50" i="1"/>
  <c r="AH49" i="1"/>
  <c r="AG49" i="1"/>
  <c r="AD49" i="1"/>
  <c r="AC49" i="1"/>
  <c r="V49" i="1"/>
  <c r="U49" i="1"/>
  <c r="R49" i="1"/>
  <c r="Q49" i="1"/>
  <c r="AH48" i="1"/>
  <c r="AG48" i="1"/>
  <c r="AD48" i="1"/>
  <c r="AC48" i="1"/>
  <c r="V48" i="1"/>
  <c r="U48" i="1"/>
  <c r="R48" i="1"/>
  <c r="Q48" i="1"/>
  <c r="AH47" i="1"/>
  <c r="AG47" i="1"/>
  <c r="AD47" i="1"/>
  <c r="AC47" i="1"/>
  <c r="V47" i="1"/>
  <c r="U47" i="1"/>
  <c r="R47" i="1"/>
  <c r="Q47" i="1"/>
  <c r="AH46" i="1"/>
  <c r="AG46" i="1"/>
  <c r="AD46" i="1"/>
  <c r="AC46" i="1"/>
  <c r="V46" i="1"/>
  <c r="U46" i="1"/>
  <c r="R46" i="1"/>
  <c r="Q46" i="1"/>
  <c r="AH45" i="1"/>
  <c r="AG45" i="1"/>
  <c r="AD45" i="1"/>
  <c r="AC45" i="1"/>
  <c r="V45" i="1"/>
  <c r="U45" i="1"/>
  <c r="R45" i="1"/>
  <c r="Q45" i="1"/>
  <c r="AH44" i="1"/>
  <c r="AG44" i="1"/>
  <c r="AD44" i="1"/>
  <c r="AC44" i="1"/>
  <c r="V44" i="1"/>
  <c r="U44" i="1"/>
  <c r="R44" i="1"/>
  <c r="Q44" i="1"/>
  <c r="AH43" i="1"/>
  <c r="AG43" i="1"/>
  <c r="AD43" i="1"/>
  <c r="AC43" i="1"/>
  <c r="V43" i="1"/>
  <c r="U43" i="1"/>
  <c r="R43" i="1"/>
  <c r="Q43" i="1"/>
  <c r="AH42" i="1"/>
  <c r="AG42" i="1"/>
  <c r="AD42" i="1"/>
  <c r="AC42" i="1"/>
  <c r="V42" i="1"/>
  <c r="U42" i="1"/>
  <c r="R42" i="1"/>
  <c r="Q42" i="1"/>
  <c r="AH41" i="1"/>
  <c r="AG41" i="1"/>
  <c r="AD41" i="1"/>
  <c r="AC41" i="1"/>
  <c r="V41" i="1"/>
  <c r="U41" i="1"/>
  <c r="R41" i="1"/>
  <c r="Q41" i="1"/>
  <c r="AH40" i="1"/>
  <c r="AG40" i="1"/>
  <c r="AD40" i="1"/>
  <c r="AC40" i="1"/>
  <c r="V40" i="1"/>
  <c r="U40" i="1"/>
  <c r="R40" i="1"/>
  <c r="Q40" i="1"/>
  <c r="AH39" i="1"/>
  <c r="AG39" i="1"/>
  <c r="AD39" i="1"/>
  <c r="AC39" i="1"/>
  <c r="V39" i="1"/>
  <c r="U39" i="1"/>
  <c r="R39" i="1"/>
  <c r="Q39" i="1"/>
  <c r="AH38" i="1"/>
  <c r="AG38" i="1"/>
  <c r="AD38" i="1"/>
  <c r="AC38" i="1"/>
  <c r="V38" i="1"/>
  <c r="U38" i="1"/>
  <c r="R38" i="1"/>
  <c r="Q38" i="1"/>
  <c r="AH37" i="1"/>
  <c r="AG37" i="1"/>
  <c r="AD37" i="1"/>
  <c r="AC37" i="1"/>
  <c r="V37" i="1"/>
  <c r="U37" i="1"/>
  <c r="R37" i="1"/>
  <c r="Q37" i="1"/>
  <c r="AH36" i="1"/>
  <c r="AG36" i="1"/>
  <c r="AD36" i="1"/>
  <c r="AC36" i="1"/>
  <c r="V36" i="1"/>
  <c r="U36" i="1"/>
  <c r="R36" i="1"/>
  <c r="Q36" i="1"/>
  <c r="AH35" i="1"/>
  <c r="AG35" i="1"/>
  <c r="AD35" i="1"/>
  <c r="AC35" i="1"/>
  <c r="V35" i="1"/>
  <c r="U35" i="1"/>
  <c r="R35" i="1"/>
  <c r="Q35" i="1"/>
  <c r="AH34" i="1"/>
  <c r="AG34" i="1"/>
  <c r="AD34" i="1"/>
  <c r="AC34" i="1"/>
  <c r="V34" i="1"/>
  <c r="U34" i="1"/>
  <c r="R34" i="1"/>
  <c r="Q34" i="1"/>
  <c r="AH33" i="1"/>
  <c r="AG33" i="1"/>
  <c r="AD33" i="1"/>
  <c r="AC33" i="1"/>
  <c r="V33" i="1"/>
  <c r="U33" i="1"/>
  <c r="R33" i="1"/>
  <c r="Q33" i="1"/>
  <c r="AH32" i="1"/>
  <c r="AG32" i="1"/>
  <c r="AD32" i="1"/>
  <c r="AC32" i="1"/>
  <c r="V32" i="1"/>
  <c r="U32" i="1"/>
  <c r="R32" i="1"/>
  <c r="Q32" i="1"/>
  <c r="AH31" i="1"/>
  <c r="AG31" i="1"/>
  <c r="AD31" i="1"/>
  <c r="AC31" i="1"/>
  <c r="V31" i="1"/>
  <c r="U31" i="1"/>
  <c r="R31" i="1"/>
  <c r="Q31" i="1"/>
  <c r="AH30" i="1"/>
  <c r="AG30" i="1"/>
  <c r="AD30" i="1"/>
  <c r="AC30" i="1"/>
  <c r="V30" i="1"/>
  <c r="U30" i="1"/>
  <c r="R30" i="1"/>
  <c r="Q30" i="1"/>
  <c r="AH29" i="1"/>
  <c r="AG29" i="1"/>
  <c r="AD29" i="1"/>
  <c r="AC29" i="1"/>
  <c r="V29" i="1"/>
  <c r="U29" i="1"/>
  <c r="R29" i="1"/>
  <c r="Q29" i="1"/>
  <c r="AH28" i="1"/>
  <c r="AG28" i="1"/>
  <c r="AD28" i="1"/>
  <c r="AC28" i="1"/>
  <c r="V28" i="1"/>
  <c r="U28" i="1"/>
  <c r="R28" i="1"/>
  <c r="Q28" i="1"/>
  <c r="AH27" i="1"/>
  <c r="AG27" i="1"/>
  <c r="AD27" i="1"/>
  <c r="AC27" i="1"/>
  <c r="V27" i="1"/>
  <c r="U27" i="1"/>
  <c r="R27" i="1"/>
  <c r="Q27" i="1"/>
  <c r="AH26" i="1"/>
  <c r="AG26" i="1"/>
  <c r="AD26" i="1"/>
  <c r="AC26" i="1"/>
  <c r="V26" i="1"/>
  <c r="U26" i="1"/>
  <c r="R26" i="1"/>
  <c r="Q26" i="1"/>
  <c r="AH25" i="1"/>
  <c r="AG25" i="1"/>
  <c r="AD25" i="1"/>
  <c r="AC25" i="1"/>
  <c r="V25" i="1"/>
  <c r="U25" i="1"/>
  <c r="R25" i="1"/>
  <c r="Q25" i="1"/>
  <c r="AH24" i="1"/>
  <c r="AG24" i="1"/>
  <c r="AD24" i="1"/>
  <c r="AC24" i="1"/>
  <c r="V24" i="1"/>
  <c r="U24" i="1"/>
  <c r="R24" i="1"/>
  <c r="Q24" i="1"/>
  <c r="AH23" i="1"/>
  <c r="AG23" i="1"/>
  <c r="AD23" i="1"/>
  <c r="AC23" i="1"/>
  <c r="V23" i="1"/>
  <c r="U23" i="1"/>
  <c r="R23" i="1"/>
  <c r="Q23" i="1"/>
  <c r="AH22" i="1"/>
  <c r="AG22" i="1"/>
  <c r="AD22" i="1"/>
  <c r="AC22" i="1"/>
  <c r="V22" i="1"/>
  <c r="U22" i="1"/>
  <c r="R22" i="1"/>
  <c r="Q22" i="1"/>
  <c r="AH21" i="1"/>
  <c r="AG21" i="1"/>
  <c r="AD21" i="1"/>
  <c r="AC21" i="1"/>
  <c r="V21" i="1"/>
  <c r="U21" i="1"/>
  <c r="R21" i="1"/>
  <c r="Q21" i="1"/>
  <c r="AH20" i="1"/>
  <c r="AG20" i="1"/>
  <c r="AD20" i="1"/>
  <c r="AC20" i="1"/>
  <c r="V20" i="1"/>
  <c r="U20" i="1"/>
  <c r="R20" i="1"/>
  <c r="Q20" i="1"/>
  <c r="AH19" i="1"/>
  <c r="AG19" i="1"/>
  <c r="AD19" i="1"/>
  <c r="AC19" i="1"/>
  <c r="V19" i="1"/>
  <c r="U19" i="1"/>
  <c r="R19" i="1"/>
  <c r="Q19" i="1"/>
  <c r="AH18" i="1"/>
  <c r="AG18" i="1"/>
  <c r="AD18" i="1"/>
  <c r="AC18" i="1"/>
  <c r="V18" i="1"/>
  <c r="U18" i="1"/>
  <c r="R18" i="1"/>
  <c r="Q18" i="1"/>
  <c r="AH17" i="1"/>
  <c r="AG17" i="1"/>
  <c r="AD17" i="1"/>
  <c r="AC17" i="1"/>
  <c r="V17" i="1"/>
  <c r="U17" i="1"/>
  <c r="R17" i="1"/>
  <c r="Q17" i="1"/>
  <c r="AH16" i="1"/>
  <c r="AG16" i="1"/>
  <c r="AD16" i="1"/>
  <c r="AC16" i="1"/>
  <c r="V16" i="1"/>
  <c r="U16" i="1"/>
  <c r="R16" i="1"/>
  <c r="Q16" i="1"/>
  <c r="AH15" i="1"/>
  <c r="AG15" i="1"/>
  <c r="AD15" i="1"/>
  <c r="AC15" i="1"/>
  <c r="V15" i="1"/>
  <c r="U15" i="1"/>
  <c r="R15" i="1"/>
  <c r="Q15" i="1"/>
  <c r="AH14" i="1"/>
  <c r="AG14" i="1"/>
  <c r="AD14" i="1"/>
  <c r="AC14" i="1"/>
  <c r="V14" i="1"/>
  <c r="U14" i="1"/>
  <c r="R14" i="1"/>
  <c r="Q14" i="1"/>
  <c r="AH13" i="1"/>
  <c r="AG13" i="1"/>
  <c r="AD13" i="1"/>
  <c r="AC13" i="1"/>
  <c r="V13" i="1"/>
  <c r="U13" i="1"/>
  <c r="R13" i="1"/>
  <c r="Q13" i="1"/>
  <c r="AH12" i="1"/>
  <c r="AG12" i="1"/>
  <c r="AD12" i="1"/>
  <c r="AC12" i="1"/>
  <c r="V12" i="1"/>
  <c r="U12" i="1"/>
  <c r="R12" i="1"/>
  <c r="Q12" i="1"/>
  <c r="AH11" i="1"/>
  <c r="AG11" i="1"/>
  <c r="AD11" i="1"/>
  <c r="AC11" i="1"/>
  <c r="V11" i="1"/>
  <c r="U11" i="1"/>
  <c r="R11" i="1"/>
  <c r="Q11" i="1"/>
  <c r="AH10" i="1"/>
  <c r="AG10" i="1"/>
  <c r="AD10" i="1"/>
  <c r="AC10" i="1"/>
  <c r="V10" i="1"/>
  <c r="U10" i="1"/>
  <c r="R10" i="1"/>
  <c r="Q10" i="1"/>
  <c r="AH9" i="1"/>
  <c r="AG9" i="1"/>
  <c r="AD9" i="1"/>
  <c r="AC9" i="1"/>
  <c r="V9" i="1"/>
  <c r="U9" i="1"/>
  <c r="R9" i="1"/>
  <c r="Q9" i="1"/>
  <c r="AH8" i="1"/>
  <c r="AG8" i="1"/>
  <c r="AD8" i="1"/>
  <c r="AC8" i="1"/>
  <c r="V8" i="1"/>
  <c r="U8" i="1"/>
  <c r="R8" i="1"/>
  <c r="Q8" i="1"/>
  <c r="AH7" i="1"/>
  <c r="AG7" i="1"/>
  <c r="AD7" i="1"/>
  <c r="AC7" i="1"/>
  <c r="V7" i="1"/>
  <c r="U7" i="1"/>
  <c r="R7" i="1"/>
  <c r="Q7" i="1"/>
  <c r="AH6" i="1"/>
  <c r="AG6" i="1"/>
  <c r="AD6" i="1"/>
  <c r="AC6" i="1"/>
  <c r="V6" i="1"/>
  <c r="U6" i="1"/>
  <c r="R6" i="1"/>
  <c r="Q6" i="1"/>
  <c r="AH5" i="1"/>
  <c r="AG5" i="1"/>
  <c r="AD5" i="1"/>
  <c r="AC5" i="1"/>
  <c r="V5" i="1"/>
  <c r="U5" i="1"/>
  <c r="R5" i="1"/>
  <c r="Q5" i="1"/>
  <c r="AH4" i="1"/>
  <c r="AG4" i="1"/>
  <c r="AD4" i="1"/>
  <c r="AC4" i="1"/>
  <c r="V4" i="1"/>
  <c r="U4" i="1"/>
  <c r="R4" i="1"/>
  <c r="Q4" i="1"/>
  <c r="AF215" i="1"/>
  <c r="AE215" i="1"/>
  <c r="AB215" i="1"/>
  <c r="AA215" i="1"/>
  <c r="T215" i="1"/>
  <c r="S215" i="1"/>
  <c r="P215" i="1"/>
  <c r="O215" i="1"/>
  <c r="AF214" i="1"/>
  <c r="AE214" i="1"/>
  <c r="AB214" i="1"/>
  <c r="AA214" i="1"/>
  <c r="T214" i="1"/>
  <c r="S214" i="1"/>
  <c r="P214" i="1"/>
  <c r="O214" i="1"/>
  <c r="AF213" i="1"/>
  <c r="AE213" i="1"/>
  <c r="AB213" i="1"/>
  <c r="AA213" i="1"/>
  <c r="T213" i="1"/>
  <c r="S213" i="1"/>
  <c r="P213" i="1"/>
  <c r="O213" i="1"/>
  <c r="AF212" i="1"/>
  <c r="AE212" i="1"/>
  <c r="AB212" i="1"/>
  <c r="AA212" i="1"/>
  <c r="T212" i="1"/>
  <c r="S212" i="1"/>
  <c r="P212" i="1"/>
  <c r="O212" i="1"/>
  <c r="AF211" i="1"/>
  <c r="AE211" i="1"/>
  <c r="AB211" i="1"/>
  <c r="AA211" i="1"/>
  <c r="T211" i="1"/>
  <c r="S211" i="1"/>
  <c r="P211" i="1"/>
  <c r="O211" i="1"/>
  <c r="AF210" i="1"/>
  <c r="AE210" i="1"/>
  <c r="AB210" i="1"/>
  <c r="AA210" i="1"/>
  <c r="T210" i="1"/>
  <c r="S210" i="1"/>
  <c r="P210" i="1"/>
  <c r="O210" i="1"/>
  <c r="AF209" i="1"/>
  <c r="AE209" i="1"/>
  <c r="AB209" i="1"/>
  <c r="AA209" i="1"/>
  <c r="T209" i="1"/>
  <c r="S209" i="1"/>
  <c r="P209" i="1"/>
  <c r="O209" i="1"/>
  <c r="AF208" i="1"/>
  <c r="AE208" i="1"/>
  <c r="AB208" i="1"/>
  <c r="AA208" i="1"/>
  <c r="T208" i="1"/>
  <c r="S208" i="1"/>
  <c r="P208" i="1"/>
  <c r="O208" i="1"/>
  <c r="AF207" i="1"/>
  <c r="AE207" i="1"/>
  <c r="AB207" i="1"/>
  <c r="AA207" i="1"/>
  <c r="T207" i="1"/>
  <c r="S207" i="1"/>
  <c r="P207" i="1"/>
  <c r="O207" i="1"/>
  <c r="AF206" i="1"/>
  <c r="AE206" i="1"/>
  <c r="AB206" i="1"/>
  <c r="AA206" i="1"/>
  <c r="T206" i="1"/>
  <c r="S206" i="1"/>
  <c r="P206" i="1"/>
  <c r="O206" i="1"/>
  <c r="AF205" i="1"/>
  <c r="AE205" i="1"/>
  <c r="AB205" i="1"/>
  <c r="AA205" i="1"/>
  <c r="T205" i="1"/>
  <c r="S205" i="1"/>
  <c r="P205" i="1"/>
  <c r="O205" i="1"/>
  <c r="AF204" i="1"/>
  <c r="AE204" i="1"/>
  <c r="AB204" i="1"/>
  <c r="AA204" i="1"/>
  <c r="T204" i="1"/>
  <c r="S204" i="1"/>
  <c r="P204" i="1"/>
  <c r="O204" i="1"/>
  <c r="AF203" i="1"/>
  <c r="AE203" i="1"/>
  <c r="AB203" i="1"/>
  <c r="AA203" i="1"/>
  <c r="T203" i="1"/>
  <c r="S203" i="1"/>
  <c r="P203" i="1"/>
  <c r="O203" i="1"/>
  <c r="AF202" i="1"/>
  <c r="AE202" i="1"/>
  <c r="AB202" i="1"/>
  <c r="AA202" i="1"/>
  <c r="T202" i="1"/>
  <c r="S202" i="1"/>
  <c r="P202" i="1"/>
  <c r="O202" i="1"/>
  <c r="AF201" i="1"/>
  <c r="AE201" i="1"/>
  <c r="AB201" i="1"/>
  <c r="AA201" i="1"/>
  <c r="T201" i="1"/>
  <c r="S201" i="1"/>
  <c r="P201" i="1"/>
  <c r="O201" i="1"/>
  <c r="AF200" i="1"/>
  <c r="AE200" i="1"/>
  <c r="AB200" i="1"/>
  <c r="AA200" i="1"/>
  <c r="T200" i="1"/>
  <c r="S200" i="1"/>
  <c r="P200" i="1"/>
  <c r="O200" i="1"/>
  <c r="AF199" i="1"/>
  <c r="AE199" i="1"/>
  <c r="AB199" i="1"/>
  <c r="AA199" i="1"/>
  <c r="T199" i="1"/>
  <c r="S199" i="1"/>
  <c r="P199" i="1"/>
  <c r="O199" i="1"/>
  <c r="AF198" i="1"/>
  <c r="AE198" i="1"/>
  <c r="AB198" i="1"/>
  <c r="AA198" i="1"/>
  <c r="T198" i="1"/>
  <c r="S198" i="1"/>
  <c r="P198" i="1"/>
  <c r="O198" i="1"/>
  <c r="AF197" i="1"/>
  <c r="AE197" i="1"/>
  <c r="AB197" i="1"/>
  <c r="AA197" i="1"/>
  <c r="T197" i="1"/>
  <c r="S197" i="1"/>
  <c r="P197" i="1"/>
  <c r="O197" i="1"/>
  <c r="AF196" i="1"/>
  <c r="AE196" i="1"/>
  <c r="AB196" i="1"/>
  <c r="AA196" i="1"/>
  <c r="T196" i="1"/>
  <c r="S196" i="1"/>
  <c r="P196" i="1"/>
  <c r="O196" i="1"/>
  <c r="AF195" i="1"/>
  <c r="AE195" i="1"/>
  <c r="AB195" i="1"/>
  <c r="AA195" i="1"/>
  <c r="T195" i="1"/>
  <c r="S195" i="1"/>
  <c r="P195" i="1"/>
  <c r="O195" i="1"/>
  <c r="AF194" i="1"/>
  <c r="AE194" i="1"/>
  <c r="AB194" i="1"/>
  <c r="AA194" i="1"/>
  <c r="T194" i="1"/>
  <c r="S194" i="1"/>
  <c r="P194" i="1"/>
  <c r="O194" i="1"/>
  <c r="AF193" i="1"/>
  <c r="AE193" i="1"/>
  <c r="AB193" i="1"/>
  <c r="AA193" i="1"/>
  <c r="T193" i="1"/>
  <c r="S193" i="1"/>
  <c r="P193" i="1"/>
  <c r="O193" i="1"/>
  <c r="AF192" i="1"/>
  <c r="AE192" i="1"/>
  <c r="AB192" i="1"/>
  <c r="AA192" i="1"/>
  <c r="T192" i="1"/>
  <c r="S192" i="1"/>
  <c r="P192" i="1"/>
  <c r="O192" i="1"/>
  <c r="AF191" i="1"/>
  <c r="AE191" i="1"/>
  <c r="AB191" i="1"/>
  <c r="AA191" i="1"/>
  <c r="T191" i="1"/>
  <c r="S191" i="1"/>
  <c r="P191" i="1"/>
  <c r="O191" i="1"/>
  <c r="AF190" i="1"/>
  <c r="AE190" i="1"/>
  <c r="AB190" i="1"/>
  <c r="AA190" i="1"/>
  <c r="T190" i="1"/>
  <c r="S190" i="1"/>
  <c r="P190" i="1"/>
  <c r="O190" i="1"/>
  <c r="AF189" i="1"/>
  <c r="AE189" i="1"/>
  <c r="AB189" i="1"/>
  <c r="AA189" i="1"/>
  <c r="T189" i="1"/>
  <c r="S189" i="1"/>
  <c r="P189" i="1"/>
  <c r="O189" i="1"/>
  <c r="AF188" i="1"/>
  <c r="AE188" i="1"/>
  <c r="AB188" i="1"/>
  <c r="AA188" i="1"/>
  <c r="T188" i="1"/>
  <c r="S188" i="1"/>
  <c r="P188" i="1"/>
  <c r="O188" i="1"/>
  <c r="AF187" i="1"/>
  <c r="AE187" i="1"/>
  <c r="AB187" i="1"/>
  <c r="AA187" i="1"/>
  <c r="T187" i="1"/>
  <c r="S187" i="1"/>
  <c r="P187" i="1"/>
  <c r="O187" i="1"/>
  <c r="AF186" i="1"/>
  <c r="AE186" i="1"/>
  <c r="AB186" i="1"/>
  <c r="AA186" i="1"/>
  <c r="T186" i="1"/>
  <c r="S186" i="1"/>
  <c r="P186" i="1"/>
  <c r="O186" i="1"/>
  <c r="AF185" i="1"/>
  <c r="AE185" i="1"/>
  <c r="AB185" i="1"/>
  <c r="AA185" i="1"/>
  <c r="T185" i="1"/>
  <c r="S185" i="1"/>
  <c r="P185" i="1"/>
  <c r="O185" i="1"/>
  <c r="AF184" i="1"/>
  <c r="AE184" i="1"/>
  <c r="AB184" i="1"/>
  <c r="AA184" i="1"/>
  <c r="T184" i="1"/>
  <c r="S184" i="1"/>
  <c r="P184" i="1"/>
  <c r="O184" i="1"/>
  <c r="AF183" i="1"/>
  <c r="AE183" i="1"/>
  <c r="AB183" i="1"/>
  <c r="AA183" i="1"/>
  <c r="T183" i="1"/>
  <c r="S183" i="1"/>
  <c r="P183" i="1"/>
  <c r="O183" i="1"/>
  <c r="AF182" i="1"/>
  <c r="AE182" i="1"/>
  <c r="AB182" i="1"/>
  <c r="AA182" i="1"/>
  <c r="T182" i="1"/>
  <c r="S182" i="1"/>
  <c r="P182" i="1"/>
  <c r="O182" i="1"/>
  <c r="AF181" i="1"/>
  <c r="AE181" i="1"/>
  <c r="AB181" i="1"/>
  <c r="AA181" i="1"/>
  <c r="T181" i="1"/>
  <c r="S181" i="1"/>
  <c r="P181" i="1"/>
  <c r="O181" i="1"/>
  <c r="AF180" i="1"/>
  <c r="AE180" i="1"/>
  <c r="AB180" i="1"/>
  <c r="AA180" i="1"/>
  <c r="T180" i="1"/>
  <c r="S180" i="1"/>
  <c r="P180" i="1"/>
  <c r="O180" i="1"/>
  <c r="AF179" i="1"/>
  <c r="AE179" i="1"/>
  <c r="AB179" i="1"/>
  <c r="AA179" i="1"/>
  <c r="T179" i="1"/>
  <c r="S179" i="1"/>
  <c r="P179" i="1"/>
  <c r="O179" i="1"/>
  <c r="AF178" i="1"/>
  <c r="AE178" i="1"/>
  <c r="AB178" i="1"/>
  <c r="AA178" i="1"/>
  <c r="T178" i="1"/>
  <c r="S178" i="1"/>
  <c r="P178" i="1"/>
  <c r="O178" i="1"/>
  <c r="AF177" i="1"/>
  <c r="AE177" i="1"/>
  <c r="AB177" i="1"/>
  <c r="AA177" i="1"/>
  <c r="T177" i="1"/>
  <c r="S177" i="1"/>
  <c r="P177" i="1"/>
  <c r="O177" i="1"/>
  <c r="AF176" i="1"/>
  <c r="AE176" i="1"/>
  <c r="AB176" i="1"/>
  <c r="AA176" i="1"/>
  <c r="T176" i="1"/>
  <c r="S176" i="1"/>
  <c r="P176" i="1"/>
  <c r="O176" i="1"/>
  <c r="AF175" i="1"/>
  <c r="AE175" i="1"/>
  <c r="AB175" i="1"/>
  <c r="AA175" i="1"/>
  <c r="T175" i="1"/>
  <c r="S175" i="1"/>
  <c r="P175" i="1"/>
  <c r="O175" i="1"/>
  <c r="AF174" i="1"/>
  <c r="AE174" i="1"/>
  <c r="AB174" i="1"/>
  <c r="AA174" i="1"/>
  <c r="T174" i="1"/>
  <c r="S174" i="1"/>
  <c r="P174" i="1"/>
  <c r="O174" i="1"/>
  <c r="AF173" i="1"/>
  <c r="AE173" i="1"/>
  <c r="AB173" i="1"/>
  <c r="AA173" i="1"/>
  <c r="T173" i="1"/>
  <c r="S173" i="1"/>
  <c r="P173" i="1"/>
  <c r="O173" i="1"/>
  <c r="AF172" i="1"/>
  <c r="AE172" i="1"/>
  <c r="AB172" i="1"/>
  <c r="AA172" i="1"/>
  <c r="T172" i="1"/>
  <c r="S172" i="1"/>
  <c r="P172" i="1"/>
  <c r="O172" i="1"/>
  <c r="AF171" i="1"/>
  <c r="AE171" i="1"/>
  <c r="AB171" i="1"/>
  <c r="AA171" i="1"/>
  <c r="T171" i="1"/>
  <c r="S171" i="1"/>
  <c r="P171" i="1"/>
  <c r="O171" i="1"/>
  <c r="AF170" i="1"/>
  <c r="AE170" i="1"/>
  <c r="AB170" i="1"/>
  <c r="AA170" i="1"/>
  <c r="T170" i="1"/>
  <c r="S170" i="1"/>
  <c r="P170" i="1"/>
  <c r="O170" i="1"/>
  <c r="AF169" i="1"/>
  <c r="AE169" i="1"/>
  <c r="AB169" i="1"/>
  <c r="AA169" i="1"/>
  <c r="T169" i="1"/>
  <c r="S169" i="1"/>
  <c r="P169" i="1"/>
  <c r="O169" i="1"/>
  <c r="AF168" i="1"/>
  <c r="AE168" i="1"/>
  <c r="AB168" i="1"/>
  <c r="AA168" i="1"/>
  <c r="T168" i="1"/>
  <c r="S168" i="1"/>
  <c r="P168" i="1"/>
  <c r="O168" i="1"/>
  <c r="AF167" i="1"/>
  <c r="AE167" i="1"/>
  <c r="AB167" i="1"/>
  <c r="AA167" i="1"/>
  <c r="T167" i="1"/>
  <c r="S167" i="1"/>
  <c r="P167" i="1"/>
  <c r="O167" i="1"/>
  <c r="AF166" i="1"/>
  <c r="AE166" i="1"/>
  <c r="AB166" i="1"/>
  <c r="AA166" i="1"/>
  <c r="T166" i="1"/>
  <c r="S166" i="1"/>
  <c r="P166" i="1"/>
  <c r="O166" i="1"/>
  <c r="AF165" i="1"/>
  <c r="AE165" i="1"/>
  <c r="AB165" i="1"/>
  <c r="AA165" i="1"/>
  <c r="T165" i="1"/>
  <c r="S165" i="1"/>
  <c r="P165" i="1"/>
  <c r="O165" i="1"/>
  <c r="AF164" i="1"/>
  <c r="AE164" i="1"/>
  <c r="AB164" i="1"/>
  <c r="AA164" i="1"/>
  <c r="T164" i="1"/>
  <c r="S164" i="1"/>
  <c r="P164" i="1"/>
  <c r="O164" i="1"/>
  <c r="AF163" i="1"/>
  <c r="AE163" i="1"/>
  <c r="AB163" i="1"/>
  <c r="AA163" i="1"/>
  <c r="T163" i="1"/>
  <c r="S163" i="1"/>
  <c r="P163" i="1"/>
  <c r="O163" i="1"/>
  <c r="AF162" i="1"/>
  <c r="AE162" i="1"/>
  <c r="AB162" i="1"/>
  <c r="AA162" i="1"/>
  <c r="T162" i="1"/>
  <c r="S162" i="1"/>
  <c r="P162" i="1"/>
  <c r="O162" i="1"/>
  <c r="AF161" i="1"/>
  <c r="AE161" i="1"/>
  <c r="AB161" i="1"/>
  <c r="AA161" i="1"/>
  <c r="T161" i="1"/>
  <c r="S161" i="1"/>
  <c r="P161" i="1"/>
  <c r="O161" i="1"/>
  <c r="AF160" i="1"/>
  <c r="AE160" i="1"/>
  <c r="AB160" i="1"/>
  <c r="AA160" i="1"/>
  <c r="T160" i="1"/>
  <c r="S160" i="1"/>
  <c r="P160" i="1"/>
  <c r="O160" i="1"/>
  <c r="AF159" i="1"/>
  <c r="AE159" i="1"/>
  <c r="AB159" i="1"/>
  <c r="AA159" i="1"/>
  <c r="T159" i="1"/>
  <c r="S159" i="1"/>
  <c r="P159" i="1"/>
  <c r="O159" i="1"/>
  <c r="AF158" i="1"/>
  <c r="AE158" i="1"/>
  <c r="AB158" i="1"/>
  <c r="AA158" i="1"/>
  <c r="T158" i="1"/>
  <c r="S158" i="1"/>
  <c r="P158" i="1"/>
  <c r="O158" i="1"/>
  <c r="AF157" i="1"/>
  <c r="AE157" i="1"/>
  <c r="AB157" i="1"/>
  <c r="AA157" i="1"/>
  <c r="T157" i="1"/>
  <c r="S157" i="1"/>
  <c r="P157" i="1"/>
  <c r="O157" i="1"/>
  <c r="AF156" i="1"/>
  <c r="AE156" i="1"/>
  <c r="AB156" i="1"/>
  <c r="AA156" i="1"/>
  <c r="T156" i="1"/>
  <c r="S156" i="1"/>
  <c r="P156" i="1"/>
  <c r="O156" i="1"/>
  <c r="AF155" i="1"/>
  <c r="AE155" i="1"/>
  <c r="AB155" i="1"/>
  <c r="AA155" i="1"/>
  <c r="T155" i="1"/>
  <c r="S155" i="1"/>
  <c r="P155" i="1"/>
  <c r="O155" i="1"/>
  <c r="AF154" i="1"/>
  <c r="AE154" i="1"/>
  <c r="AB154" i="1"/>
  <c r="AA154" i="1"/>
  <c r="T154" i="1"/>
  <c r="S154" i="1"/>
  <c r="P154" i="1"/>
  <c r="O154" i="1"/>
  <c r="AF153" i="1"/>
  <c r="AE153" i="1"/>
  <c r="AB153" i="1"/>
  <c r="AA153" i="1"/>
  <c r="T153" i="1"/>
  <c r="S153" i="1"/>
  <c r="P153" i="1"/>
  <c r="O153" i="1"/>
  <c r="AF152" i="1"/>
  <c r="AE152" i="1"/>
  <c r="AB152" i="1"/>
  <c r="AA152" i="1"/>
  <c r="T152" i="1"/>
  <c r="S152" i="1"/>
  <c r="P152" i="1"/>
  <c r="O152" i="1"/>
  <c r="AF151" i="1"/>
  <c r="AE151" i="1"/>
  <c r="AB151" i="1"/>
  <c r="AA151" i="1"/>
  <c r="T151" i="1"/>
  <c r="S151" i="1"/>
  <c r="P151" i="1"/>
  <c r="O151" i="1"/>
  <c r="AF150" i="1"/>
  <c r="AE150" i="1"/>
  <c r="AB150" i="1"/>
  <c r="AA150" i="1"/>
  <c r="T150" i="1"/>
  <c r="S150" i="1"/>
  <c r="P150" i="1"/>
  <c r="O150" i="1"/>
  <c r="AF149" i="1"/>
  <c r="AE149" i="1"/>
  <c r="AB149" i="1"/>
  <c r="AA149" i="1"/>
  <c r="T149" i="1"/>
  <c r="S149" i="1"/>
  <c r="P149" i="1"/>
  <c r="O149" i="1"/>
  <c r="AF148" i="1"/>
  <c r="AE148" i="1"/>
  <c r="AB148" i="1"/>
  <c r="AA148" i="1"/>
  <c r="T148" i="1"/>
  <c r="S148" i="1"/>
  <c r="P148" i="1"/>
  <c r="O148" i="1"/>
  <c r="AF147" i="1"/>
  <c r="AE147" i="1"/>
  <c r="AB147" i="1"/>
  <c r="AA147" i="1"/>
  <c r="T147" i="1"/>
  <c r="S147" i="1"/>
  <c r="P147" i="1"/>
  <c r="O147" i="1"/>
  <c r="AF146" i="1"/>
  <c r="AE146" i="1"/>
  <c r="AB146" i="1"/>
  <c r="AA146" i="1"/>
  <c r="T146" i="1"/>
  <c r="S146" i="1"/>
  <c r="P146" i="1"/>
  <c r="O146" i="1"/>
  <c r="AF145" i="1"/>
  <c r="AE145" i="1"/>
  <c r="AB145" i="1"/>
  <c r="AA145" i="1"/>
  <c r="T145" i="1"/>
  <c r="S145" i="1"/>
  <c r="P145" i="1"/>
  <c r="O145" i="1"/>
  <c r="AF144" i="1"/>
  <c r="AE144" i="1"/>
  <c r="AB144" i="1"/>
  <c r="AA144" i="1"/>
  <c r="T144" i="1"/>
  <c r="S144" i="1"/>
  <c r="P144" i="1"/>
  <c r="O144" i="1"/>
  <c r="AF143" i="1"/>
  <c r="AE143" i="1"/>
  <c r="AB143" i="1"/>
  <c r="AA143" i="1"/>
  <c r="T143" i="1"/>
  <c r="S143" i="1"/>
  <c r="P143" i="1"/>
  <c r="O143" i="1"/>
  <c r="AF142" i="1"/>
  <c r="AE142" i="1"/>
  <c r="AB142" i="1"/>
  <c r="AA142" i="1"/>
  <c r="T142" i="1"/>
  <c r="S142" i="1"/>
  <c r="P142" i="1"/>
  <c r="O142" i="1"/>
  <c r="AF141" i="1"/>
  <c r="AE141" i="1"/>
  <c r="AB141" i="1"/>
  <c r="AA141" i="1"/>
  <c r="T141" i="1"/>
  <c r="S141" i="1"/>
  <c r="P141" i="1"/>
  <c r="O141" i="1"/>
  <c r="AF140" i="1"/>
  <c r="AE140" i="1"/>
  <c r="AB140" i="1"/>
  <c r="AA140" i="1"/>
  <c r="T140" i="1"/>
  <c r="S140" i="1"/>
  <c r="P140" i="1"/>
  <c r="O140" i="1"/>
  <c r="AF139" i="1"/>
  <c r="AE139" i="1"/>
  <c r="AB139" i="1"/>
  <c r="AA139" i="1"/>
  <c r="T139" i="1"/>
  <c r="S139" i="1"/>
  <c r="P139" i="1"/>
  <c r="O139" i="1"/>
  <c r="AF138" i="1"/>
  <c r="AE138" i="1"/>
  <c r="AB138" i="1"/>
  <c r="AA138" i="1"/>
  <c r="T138" i="1"/>
  <c r="S138" i="1"/>
  <c r="P138" i="1"/>
  <c r="O138" i="1"/>
  <c r="AF137" i="1"/>
  <c r="AE137" i="1"/>
  <c r="AB137" i="1"/>
  <c r="AA137" i="1"/>
  <c r="T137" i="1"/>
  <c r="S137" i="1"/>
  <c r="P137" i="1"/>
  <c r="O137" i="1"/>
  <c r="AF136" i="1"/>
  <c r="AE136" i="1"/>
  <c r="AB136" i="1"/>
  <c r="AA136" i="1"/>
  <c r="T136" i="1"/>
  <c r="S136" i="1"/>
  <c r="P136" i="1"/>
  <c r="O136" i="1"/>
  <c r="AF135" i="1"/>
  <c r="AE135" i="1"/>
  <c r="AB135" i="1"/>
  <c r="AA135" i="1"/>
  <c r="T135" i="1"/>
  <c r="S135" i="1"/>
  <c r="P135" i="1"/>
  <c r="O135" i="1"/>
  <c r="AF134" i="1"/>
  <c r="AE134" i="1"/>
  <c r="AB134" i="1"/>
  <c r="AA134" i="1"/>
  <c r="T134" i="1"/>
  <c r="S134" i="1"/>
  <c r="P134" i="1"/>
  <c r="O134" i="1"/>
  <c r="AF133" i="1"/>
  <c r="AE133" i="1"/>
  <c r="AB133" i="1"/>
  <c r="AA133" i="1"/>
  <c r="T133" i="1"/>
  <c r="S133" i="1"/>
  <c r="P133" i="1"/>
  <c r="O133" i="1"/>
  <c r="AF132" i="1"/>
  <c r="AE132" i="1"/>
  <c r="AB132" i="1"/>
  <c r="AA132" i="1"/>
  <c r="T132" i="1"/>
  <c r="S132" i="1"/>
  <c r="P132" i="1"/>
  <c r="O132" i="1"/>
  <c r="AF131" i="1"/>
  <c r="AE131" i="1"/>
  <c r="AB131" i="1"/>
  <c r="AA131" i="1"/>
  <c r="T131" i="1"/>
  <c r="S131" i="1"/>
  <c r="P131" i="1"/>
  <c r="O131" i="1"/>
  <c r="AF130" i="1"/>
  <c r="AE130" i="1"/>
  <c r="AB130" i="1"/>
  <c r="AA130" i="1"/>
  <c r="T130" i="1"/>
  <c r="S130" i="1"/>
  <c r="P130" i="1"/>
  <c r="O130" i="1"/>
  <c r="AF129" i="1"/>
  <c r="AE129" i="1"/>
  <c r="AB129" i="1"/>
  <c r="AA129" i="1"/>
  <c r="T129" i="1"/>
  <c r="S129" i="1"/>
  <c r="P129" i="1"/>
  <c r="O129" i="1"/>
  <c r="AF128" i="1"/>
  <c r="AE128" i="1"/>
  <c r="AB128" i="1"/>
  <c r="AA128" i="1"/>
  <c r="T128" i="1"/>
  <c r="S128" i="1"/>
  <c r="P128" i="1"/>
  <c r="O128" i="1"/>
  <c r="AF127" i="1"/>
  <c r="AE127" i="1"/>
  <c r="AB127" i="1"/>
  <c r="AA127" i="1"/>
  <c r="T127" i="1"/>
  <c r="S127" i="1"/>
  <c r="P127" i="1"/>
  <c r="O127" i="1"/>
  <c r="AF126" i="1"/>
  <c r="AE126" i="1"/>
  <c r="AB126" i="1"/>
  <c r="AA126" i="1"/>
  <c r="T126" i="1"/>
  <c r="S126" i="1"/>
  <c r="P126" i="1"/>
  <c r="O126" i="1"/>
  <c r="AF125" i="1"/>
  <c r="AE125" i="1"/>
  <c r="AB125" i="1"/>
  <c r="AA125" i="1"/>
  <c r="T125" i="1"/>
  <c r="S125" i="1"/>
  <c r="P125" i="1"/>
  <c r="O125" i="1"/>
  <c r="AF124" i="1"/>
  <c r="AE124" i="1"/>
  <c r="AB124" i="1"/>
  <c r="AA124" i="1"/>
  <c r="T124" i="1"/>
  <c r="S124" i="1"/>
  <c r="P124" i="1"/>
  <c r="O124" i="1"/>
  <c r="AF123" i="1"/>
  <c r="AE123" i="1"/>
  <c r="AB123" i="1"/>
  <c r="AA123" i="1"/>
  <c r="T123" i="1"/>
  <c r="S123" i="1"/>
  <c r="P123" i="1"/>
  <c r="O123" i="1"/>
  <c r="AF122" i="1"/>
  <c r="AE122" i="1"/>
  <c r="AB122" i="1"/>
  <c r="AA122" i="1"/>
  <c r="T122" i="1"/>
  <c r="S122" i="1"/>
  <c r="P122" i="1"/>
  <c r="O122" i="1"/>
  <c r="AF121" i="1"/>
  <c r="AE121" i="1"/>
  <c r="AB121" i="1"/>
  <c r="AA121" i="1"/>
  <c r="T121" i="1"/>
  <c r="S121" i="1"/>
  <c r="P121" i="1"/>
  <c r="O121" i="1"/>
  <c r="AF120" i="1"/>
  <c r="AE120" i="1"/>
  <c r="AB120" i="1"/>
  <c r="AA120" i="1"/>
  <c r="T120" i="1"/>
  <c r="S120" i="1"/>
  <c r="P120" i="1"/>
  <c r="O120" i="1"/>
  <c r="AF119" i="1"/>
  <c r="AE119" i="1"/>
  <c r="AB119" i="1"/>
  <c r="AA119" i="1"/>
  <c r="T119" i="1"/>
  <c r="S119" i="1"/>
  <c r="P119" i="1"/>
  <c r="O119" i="1"/>
  <c r="AF118" i="1"/>
  <c r="AE118" i="1"/>
  <c r="AB118" i="1"/>
  <c r="AA118" i="1"/>
  <c r="T118" i="1"/>
  <c r="S118" i="1"/>
  <c r="P118" i="1"/>
  <c r="O118" i="1"/>
  <c r="AF117" i="1"/>
  <c r="AE117" i="1"/>
  <c r="AB117" i="1"/>
  <c r="AA117" i="1"/>
  <c r="T117" i="1"/>
  <c r="S117" i="1"/>
  <c r="P117" i="1"/>
  <c r="O117" i="1"/>
  <c r="AF116" i="1"/>
  <c r="AE116" i="1"/>
  <c r="AB116" i="1"/>
  <c r="AA116" i="1"/>
  <c r="T116" i="1"/>
  <c r="S116" i="1"/>
  <c r="P116" i="1"/>
  <c r="O116" i="1"/>
  <c r="AF115" i="1"/>
  <c r="AE115" i="1"/>
  <c r="AB115" i="1"/>
  <c r="AA115" i="1"/>
  <c r="T115" i="1"/>
  <c r="S115" i="1"/>
  <c r="P115" i="1"/>
  <c r="O115" i="1"/>
  <c r="AF114" i="1"/>
  <c r="AE114" i="1"/>
  <c r="AB114" i="1"/>
  <c r="AA114" i="1"/>
  <c r="T114" i="1"/>
  <c r="S114" i="1"/>
  <c r="P114" i="1"/>
  <c r="O114" i="1"/>
  <c r="AF113" i="1"/>
  <c r="AE113" i="1"/>
  <c r="AB113" i="1"/>
  <c r="AA113" i="1"/>
  <c r="T113" i="1"/>
  <c r="S113" i="1"/>
  <c r="P113" i="1"/>
  <c r="O113" i="1"/>
  <c r="AF112" i="1"/>
  <c r="AE112" i="1"/>
  <c r="AB112" i="1"/>
  <c r="AA112" i="1"/>
  <c r="T112" i="1"/>
  <c r="S112" i="1"/>
  <c r="P112" i="1"/>
  <c r="O112" i="1"/>
  <c r="AF111" i="1"/>
  <c r="AE111" i="1"/>
  <c r="AB111" i="1"/>
  <c r="AA111" i="1"/>
  <c r="T111" i="1"/>
  <c r="S111" i="1"/>
  <c r="P111" i="1"/>
  <c r="O111" i="1"/>
  <c r="AF110" i="1"/>
  <c r="AE110" i="1"/>
  <c r="AB110" i="1"/>
  <c r="AA110" i="1"/>
  <c r="T110" i="1"/>
  <c r="S110" i="1"/>
  <c r="P110" i="1"/>
  <c r="O110" i="1"/>
  <c r="AF109" i="1"/>
  <c r="AE109" i="1"/>
  <c r="AB109" i="1"/>
  <c r="AA109" i="1"/>
  <c r="T109" i="1"/>
  <c r="S109" i="1"/>
  <c r="P109" i="1"/>
  <c r="O109" i="1"/>
  <c r="AF108" i="1"/>
  <c r="AE108" i="1"/>
  <c r="AB108" i="1"/>
  <c r="AA108" i="1"/>
  <c r="T108" i="1"/>
  <c r="S108" i="1"/>
  <c r="P108" i="1"/>
  <c r="O108" i="1"/>
  <c r="AF107" i="1"/>
  <c r="AE107" i="1"/>
  <c r="AB107" i="1"/>
  <c r="AA107" i="1"/>
  <c r="T107" i="1"/>
  <c r="S107" i="1"/>
  <c r="P107" i="1"/>
  <c r="O107" i="1"/>
  <c r="AF106" i="1"/>
  <c r="AE106" i="1"/>
  <c r="AB106" i="1"/>
  <c r="AA106" i="1"/>
  <c r="T106" i="1"/>
  <c r="S106" i="1"/>
  <c r="P106" i="1"/>
  <c r="O106" i="1"/>
  <c r="AF105" i="1"/>
  <c r="AE105" i="1"/>
  <c r="AB105" i="1"/>
  <c r="AA105" i="1"/>
  <c r="T105" i="1"/>
  <c r="S105" i="1"/>
  <c r="P105" i="1"/>
  <c r="O105" i="1"/>
  <c r="AF104" i="1"/>
  <c r="AE104" i="1"/>
  <c r="AB104" i="1"/>
  <c r="AA104" i="1"/>
  <c r="T104" i="1"/>
  <c r="S104" i="1"/>
  <c r="P104" i="1"/>
  <c r="O104" i="1"/>
  <c r="AF103" i="1"/>
  <c r="AE103" i="1"/>
  <c r="AB103" i="1"/>
  <c r="AA103" i="1"/>
  <c r="T103" i="1"/>
  <c r="S103" i="1"/>
  <c r="P103" i="1"/>
  <c r="O103" i="1"/>
  <c r="AF102" i="1"/>
  <c r="AE102" i="1"/>
  <c r="AB102" i="1"/>
  <c r="AA102" i="1"/>
  <c r="T102" i="1"/>
  <c r="S102" i="1"/>
  <c r="P102" i="1"/>
  <c r="O102" i="1"/>
  <c r="AF101" i="1"/>
  <c r="AE101" i="1"/>
  <c r="AB101" i="1"/>
  <c r="AA101" i="1"/>
  <c r="T101" i="1"/>
  <c r="S101" i="1"/>
  <c r="P101" i="1"/>
  <c r="O101" i="1"/>
  <c r="AF100" i="1"/>
  <c r="AE100" i="1"/>
  <c r="AB100" i="1"/>
  <c r="AA100" i="1"/>
  <c r="T100" i="1"/>
  <c r="S100" i="1"/>
  <c r="P100" i="1"/>
  <c r="O100" i="1"/>
  <c r="AF99" i="1"/>
  <c r="AE99" i="1"/>
  <c r="AB99" i="1"/>
  <c r="AA99" i="1"/>
  <c r="T99" i="1"/>
  <c r="S99" i="1"/>
  <c r="P99" i="1"/>
  <c r="O99" i="1"/>
  <c r="AF98" i="1"/>
  <c r="AE98" i="1"/>
  <c r="AB98" i="1"/>
  <c r="AA98" i="1"/>
  <c r="T98" i="1"/>
  <c r="S98" i="1"/>
  <c r="P98" i="1"/>
  <c r="O98" i="1"/>
  <c r="AF97" i="1"/>
  <c r="AE97" i="1"/>
  <c r="AB97" i="1"/>
  <c r="AA97" i="1"/>
  <c r="T97" i="1"/>
  <c r="S97" i="1"/>
  <c r="P97" i="1"/>
  <c r="O97" i="1"/>
  <c r="AF96" i="1"/>
  <c r="AE96" i="1"/>
  <c r="AB96" i="1"/>
  <c r="AA96" i="1"/>
  <c r="T96" i="1"/>
  <c r="S96" i="1"/>
  <c r="P96" i="1"/>
  <c r="O96" i="1"/>
  <c r="AF95" i="1"/>
  <c r="AE95" i="1"/>
  <c r="AB95" i="1"/>
  <c r="AA95" i="1"/>
  <c r="T95" i="1"/>
  <c r="S95" i="1"/>
  <c r="P95" i="1"/>
  <c r="O95" i="1"/>
  <c r="AF94" i="1"/>
  <c r="AE94" i="1"/>
  <c r="AB94" i="1"/>
  <c r="AA94" i="1"/>
  <c r="T94" i="1"/>
  <c r="S94" i="1"/>
  <c r="P94" i="1"/>
  <c r="O94" i="1"/>
  <c r="AF93" i="1"/>
  <c r="AE93" i="1"/>
  <c r="AB93" i="1"/>
  <c r="AA93" i="1"/>
  <c r="T93" i="1"/>
  <c r="S93" i="1"/>
  <c r="P93" i="1"/>
  <c r="O93" i="1"/>
  <c r="AF92" i="1"/>
  <c r="AE92" i="1"/>
  <c r="AB92" i="1"/>
  <c r="AA92" i="1"/>
  <c r="T92" i="1"/>
  <c r="S92" i="1"/>
  <c r="P92" i="1"/>
  <c r="O92" i="1"/>
  <c r="AF91" i="1"/>
  <c r="AE91" i="1"/>
  <c r="AB91" i="1"/>
  <c r="AA91" i="1"/>
  <c r="T91" i="1"/>
  <c r="S91" i="1"/>
  <c r="P91" i="1"/>
  <c r="O91" i="1"/>
  <c r="AF90" i="1"/>
  <c r="AE90" i="1"/>
  <c r="AB90" i="1"/>
  <c r="AA90" i="1"/>
  <c r="T90" i="1"/>
  <c r="S90" i="1"/>
  <c r="P90" i="1"/>
  <c r="O90" i="1"/>
  <c r="AF89" i="1"/>
  <c r="AE89" i="1"/>
  <c r="AB89" i="1"/>
  <c r="AA89" i="1"/>
  <c r="T89" i="1"/>
  <c r="S89" i="1"/>
  <c r="P89" i="1"/>
  <c r="O89" i="1"/>
  <c r="AF88" i="1"/>
  <c r="AE88" i="1"/>
  <c r="AB88" i="1"/>
  <c r="AA88" i="1"/>
  <c r="T88" i="1"/>
  <c r="S88" i="1"/>
  <c r="P88" i="1"/>
  <c r="O88" i="1"/>
  <c r="AF87" i="1"/>
  <c r="AE87" i="1"/>
  <c r="AB87" i="1"/>
  <c r="AA87" i="1"/>
  <c r="T87" i="1"/>
  <c r="S87" i="1"/>
  <c r="P87" i="1"/>
  <c r="O87" i="1"/>
  <c r="AF86" i="1"/>
  <c r="AE86" i="1"/>
  <c r="AB86" i="1"/>
  <c r="AA86" i="1"/>
  <c r="T86" i="1"/>
  <c r="S86" i="1"/>
  <c r="P86" i="1"/>
  <c r="O86" i="1"/>
  <c r="AF85" i="1"/>
  <c r="AE85" i="1"/>
  <c r="AB85" i="1"/>
  <c r="AA85" i="1"/>
  <c r="T85" i="1"/>
  <c r="S85" i="1"/>
  <c r="P85" i="1"/>
  <c r="O85" i="1"/>
  <c r="AF84" i="1"/>
  <c r="AE84" i="1"/>
  <c r="AB84" i="1"/>
  <c r="AA84" i="1"/>
  <c r="T84" i="1"/>
  <c r="S84" i="1"/>
  <c r="P84" i="1"/>
  <c r="O84" i="1"/>
  <c r="AF83" i="1"/>
  <c r="AE83" i="1"/>
  <c r="AB83" i="1"/>
  <c r="AA83" i="1"/>
  <c r="T83" i="1"/>
  <c r="S83" i="1"/>
  <c r="P83" i="1"/>
  <c r="O83" i="1"/>
  <c r="AF82" i="1"/>
  <c r="AE82" i="1"/>
  <c r="AB82" i="1"/>
  <c r="AA82" i="1"/>
  <c r="T82" i="1"/>
  <c r="S82" i="1"/>
  <c r="P82" i="1"/>
  <c r="O82" i="1"/>
  <c r="AF81" i="1"/>
  <c r="AE81" i="1"/>
  <c r="AB81" i="1"/>
  <c r="AA81" i="1"/>
  <c r="T81" i="1"/>
  <c r="S81" i="1"/>
  <c r="P81" i="1"/>
  <c r="O81" i="1"/>
  <c r="AF80" i="1"/>
  <c r="AE80" i="1"/>
  <c r="AB80" i="1"/>
  <c r="AA80" i="1"/>
  <c r="T80" i="1"/>
  <c r="S80" i="1"/>
  <c r="P80" i="1"/>
  <c r="O80" i="1"/>
  <c r="AF79" i="1"/>
  <c r="AE79" i="1"/>
  <c r="AB79" i="1"/>
  <c r="AA79" i="1"/>
  <c r="T79" i="1"/>
  <c r="S79" i="1"/>
  <c r="P79" i="1"/>
  <c r="O79" i="1"/>
  <c r="AF78" i="1"/>
  <c r="AE78" i="1"/>
  <c r="AB78" i="1"/>
  <c r="AA78" i="1"/>
  <c r="T78" i="1"/>
  <c r="S78" i="1"/>
  <c r="P78" i="1"/>
  <c r="O78" i="1"/>
  <c r="AF77" i="1"/>
  <c r="AE77" i="1"/>
  <c r="AB77" i="1"/>
  <c r="AA77" i="1"/>
  <c r="T77" i="1"/>
  <c r="S77" i="1"/>
  <c r="P77" i="1"/>
  <c r="O77" i="1"/>
  <c r="AF76" i="1"/>
  <c r="AE76" i="1"/>
  <c r="AB76" i="1"/>
  <c r="AA76" i="1"/>
  <c r="T76" i="1"/>
  <c r="S76" i="1"/>
  <c r="P76" i="1"/>
  <c r="O76" i="1"/>
  <c r="AF75" i="1"/>
  <c r="AE75" i="1"/>
  <c r="AB75" i="1"/>
  <c r="AA75" i="1"/>
  <c r="T75" i="1"/>
  <c r="S75" i="1"/>
  <c r="P75" i="1"/>
  <c r="O75" i="1"/>
  <c r="AF74" i="1"/>
  <c r="AE74" i="1"/>
  <c r="AB74" i="1"/>
  <c r="AA74" i="1"/>
  <c r="T74" i="1"/>
  <c r="S74" i="1"/>
  <c r="P74" i="1"/>
  <c r="O74" i="1"/>
  <c r="AF73" i="1"/>
  <c r="AE73" i="1"/>
  <c r="AB73" i="1"/>
  <c r="AA73" i="1"/>
  <c r="T73" i="1"/>
  <c r="S73" i="1"/>
  <c r="P73" i="1"/>
  <c r="O73" i="1"/>
  <c r="AF72" i="1"/>
  <c r="AE72" i="1"/>
  <c r="AB72" i="1"/>
  <c r="AA72" i="1"/>
  <c r="T72" i="1"/>
  <c r="S72" i="1"/>
  <c r="P72" i="1"/>
  <c r="O72" i="1"/>
  <c r="AF71" i="1"/>
  <c r="AE71" i="1"/>
  <c r="AB71" i="1"/>
  <c r="AA71" i="1"/>
  <c r="T71" i="1"/>
  <c r="S71" i="1"/>
  <c r="P71" i="1"/>
  <c r="O71" i="1"/>
  <c r="AF70" i="1"/>
  <c r="AE70" i="1"/>
  <c r="AB70" i="1"/>
  <c r="AA70" i="1"/>
  <c r="T70" i="1"/>
  <c r="S70" i="1"/>
  <c r="P70" i="1"/>
  <c r="O70" i="1"/>
  <c r="AF69" i="1"/>
  <c r="AE69" i="1"/>
  <c r="AB69" i="1"/>
  <c r="AA69" i="1"/>
  <c r="T69" i="1"/>
  <c r="S69" i="1"/>
  <c r="P69" i="1"/>
  <c r="O69" i="1"/>
  <c r="AF68" i="1"/>
  <c r="AE68" i="1"/>
  <c r="AB68" i="1"/>
  <c r="AA68" i="1"/>
  <c r="T68" i="1"/>
  <c r="S68" i="1"/>
  <c r="P68" i="1"/>
  <c r="O68" i="1"/>
  <c r="AF67" i="1"/>
  <c r="AE67" i="1"/>
  <c r="AB67" i="1"/>
  <c r="AA67" i="1"/>
  <c r="T67" i="1"/>
  <c r="S67" i="1"/>
  <c r="P67" i="1"/>
  <c r="O67" i="1"/>
  <c r="AF66" i="1"/>
  <c r="AE66" i="1"/>
  <c r="AB66" i="1"/>
  <c r="AA66" i="1"/>
  <c r="T66" i="1"/>
  <c r="S66" i="1"/>
  <c r="P66" i="1"/>
  <c r="O66" i="1"/>
  <c r="AF65" i="1"/>
  <c r="AE65" i="1"/>
  <c r="AB65" i="1"/>
  <c r="AA65" i="1"/>
  <c r="T65" i="1"/>
  <c r="S65" i="1"/>
  <c r="P65" i="1"/>
  <c r="O65" i="1"/>
  <c r="AF64" i="1"/>
  <c r="AE64" i="1"/>
  <c r="AB64" i="1"/>
  <c r="AA64" i="1"/>
  <c r="T64" i="1"/>
  <c r="S64" i="1"/>
  <c r="P64" i="1"/>
  <c r="O64" i="1"/>
  <c r="AF63" i="1"/>
  <c r="AE63" i="1"/>
  <c r="AB63" i="1"/>
  <c r="AA63" i="1"/>
  <c r="T63" i="1"/>
  <c r="S63" i="1"/>
  <c r="P63" i="1"/>
  <c r="O63" i="1"/>
  <c r="AF62" i="1"/>
  <c r="AE62" i="1"/>
  <c r="AB62" i="1"/>
  <c r="AA62" i="1"/>
  <c r="T62" i="1"/>
  <c r="S62" i="1"/>
  <c r="P62" i="1"/>
  <c r="O62" i="1"/>
  <c r="AF61" i="1"/>
  <c r="AE61" i="1"/>
  <c r="AB61" i="1"/>
  <c r="AA61" i="1"/>
  <c r="T61" i="1"/>
  <c r="S61" i="1"/>
  <c r="P61" i="1"/>
  <c r="O61" i="1"/>
  <c r="AF60" i="1"/>
  <c r="AE60" i="1"/>
  <c r="AB60" i="1"/>
  <c r="AA60" i="1"/>
  <c r="T60" i="1"/>
  <c r="S60" i="1"/>
  <c r="P60" i="1"/>
  <c r="O60" i="1"/>
  <c r="AF59" i="1"/>
  <c r="AE59" i="1"/>
  <c r="AB59" i="1"/>
  <c r="AA59" i="1"/>
  <c r="T59" i="1"/>
  <c r="S59" i="1"/>
  <c r="P59" i="1"/>
  <c r="O59" i="1"/>
  <c r="AF58" i="1"/>
  <c r="AE58" i="1"/>
  <c r="AB58" i="1"/>
  <c r="AA58" i="1"/>
  <c r="T58" i="1"/>
  <c r="S58" i="1"/>
  <c r="P58" i="1"/>
  <c r="O58" i="1"/>
  <c r="AF57" i="1"/>
  <c r="AE57" i="1"/>
  <c r="AB57" i="1"/>
  <c r="AA57" i="1"/>
  <c r="T57" i="1"/>
  <c r="S57" i="1"/>
  <c r="P57" i="1"/>
  <c r="O57" i="1"/>
  <c r="AF56" i="1"/>
  <c r="AE56" i="1"/>
  <c r="AB56" i="1"/>
  <c r="AA56" i="1"/>
  <c r="T56" i="1"/>
  <c r="S56" i="1"/>
  <c r="P56" i="1"/>
  <c r="O56" i="1"/>
  <c r="AF55" i="1"/>
  <c r="AE55" i="1"/>
  <c r="AB55" i="1"/>
  <c r="AA55" i="1"/>
  <c r="T55" i="1"/>
  <c r="S55" i="1"/>
  <c r="P55" i="1"/>
  <c r="O55" i="1"/>
  <c r="AF54" i="1"/>
  <c r="AE54" i="1"/>
  <c r="AB54" i="1"/>
  <c r="AA54" i="1"/>
  <c r="T54" i="1"/>
  <c r="S54" i="1"/>
  <c r="P54" i="1"/>
  <c r="O54" i="1"/>
  <c r="AF53" i="1"/>
  <c r="AE53" i="1"/>
  <c r="AB53" i="1"/>
  <c r="AA53" i="1"/>
  <c r="T53" i="1"/>
  <c r="S53" i="1"/>
  <c r="P53" i="1"/>
  <c r="O53" i="1"/>
  <c r="AF52" i="1"/>
  <c r="AE52" i="1"/>
  <c r="AB52" i="1"/>
  <c r="AA52" i="1"/>
  <c r="T52" i="1"/>
  <c r="S52" i="1"/>
  <c r="P52" i="1"/>
  <c r="O52" i="1"/>
  <c r="AF51" i="1"/>
  <c r="AE51" i="1"/>
  <c r="AB51" i="1"/>
  <c r="AA51" i="1"/>
  <c r="T51" i="1"/>
  <c r="S51" i="1"/>
  <c r="P51" i="1"/>
  <c r="O51" i="1"/>
  <c r="AF50" i="1"/>
  <c r="AE50" i="1"/>
  <c r="AB50" i="1"/>
  <c r="AA50" i="1"/>
  <c r="T50" i="1"/>
  <c r="S50" i="1"/>
  <c r="P50" i="1"/>
  <c r="O50" i="1"/>
  <c r="AF49" i="1"/>
  <c r="AE49" i="1"/>
  <c r="AB49" i="1"/>
  <c r="AA49" i="1"/>
  <c r="T49" i="1"/>
  <c r="S49" i="1"/>
  <c r="P49" i="1"/>
  <c r="O49" i="1"/>
  <c r="AF48" i="1"/>
  <c r="AE48" i="1"/>
  <c r="AB48" i="1"/>
  <c r="AA48" i="1"/>
  <c r="T48" i="1"/>
  <c r="S48" i="1"/>
  <c r="P48" i="1"/>
  <c r="O48" i="1"/>
  <c r="AF47" i="1"/>
  <c r="AE47" i="1"/>
  <c r="AB47" i="1"/>
  <c r="AA47" i="1"/>
  <c r="T47" i="1"/>
  <c r="S47" i="1"/>
  <c r="P47" i="1"/>
  <c r="O47" i="1"/>
  <c r="AF46" i="1"/>
  <c r="AE46" i="1"/>
  <c r="AB46" i="1"/>
  <c r="AA46" i="1"/>
  <c r="T46" i="1"/>
  <c r="S46" i="1"/>
  <c r="P46" i="1"/>
  <c r="O46" i="1"/>
  <c r="AF45" i="1"/>
  <c r="AE45" i="1"/>
  <c r="AB45" i="1"/>
  <c r="AA45" i="1"/>
  <c r="T45" i="1"/>
  <c r="S45" i="1"/>
  <c r="P45" i="1"/>
  <c r="O45" i="1"/>
  <c r="AF44" i="1"/>
  <c r="AE44" i="1"/>
  <c r="AB44" i="1"/>
  <c r="AA44" i="1"/>
  <c r="T44" i="1"/>
  <c r="S44" i="1"/>
  <c r="P44" i="1"/>
  <c r="O44" i="1"/>
  <c r="AF43" i="1"/>
  <c r="AE43" i="1"/>
  <c r="AB43" i="1"/>
  <c r="AA43" i="1"/>
  <c r="T43" i="1"/>
  <c r="S43" i="1"/>
  <c r="P43" i="1"/>
  <c r="O43" i="1"/>
  <c r="AF42" i="1"/>
  <c r="AE42" i="1"/>
  <c r="AB42" i="1"/>
  <c r="AA42" i="1"/>
  <c r="T42" i="1"/>
  <c r="S42" i="1"/>
  <c r="P42" i="1"/>
  <c r="O42" i="1"/>
  <c r="AF41" i="1"/>
  <c r="AE41" i="1"/>
  <c r="AB41" i="1"/>
  <c r="AA41" i="1"/>
  <c r="T41" i="1"/>
  <c r="S41" i="1"/>
  <c r="P41" i="1"/>
  <c r="O41" i="1"/>
  <c r="AF40" i="1"/>
  <c r="AE40" i="1"/>
  <c r="AB40" i="1"/>
  <c r="AA40" i="1"/>
  <c r="T40" i="1"/>
  <c r="S40" i="1"/>
  <c r="P40" i="1"/>
  <c r="O40" i="1"/>
  <c r="AF39" i="1"/>
  <c r="AE39" i="1"/>
  <c r="AB39" i="1"/>
  <c r="AA39" i="1"/>
  <c r="T39" i="1"/>
  <c r="S39" i="1"/>
  <c r="P39" i="1"/>
  <c r="O39" i="1"/>
  <c r="AF38" i="1"/>
  <c r="AE38" i="1"/>
  <c r="AB38" i="1"/>
  <c r="AA38" i="1"/>
  <c r="T38" i="1"/>
  <c r="S38" i="1"/>
  <c r="P38" i="1"/>
  <c r="O38" i="1"/>
  <c r="AF37" i="1"/>
  <c r="AE37" i="1"/>
  <c r="AB37" i="1"/>
  <c r="AA37" i="1"/>
  <c r="T37" i="1"/>
  <c r="S37" i="1"/>
  <c r="P37" i="1"/>
  <c r="O37" i="1"/>
  <c r="AF36" i="1"/>
  <c r="AE36" i="1"/>
  <c r="AB36" i="1"/>
  <c r="AA36" i="1"/>
  <c r="T36" i="1"/>
  <c r="S36" i="1"/>
  <c r="P36" i="1"/>
  <c r="O36" i="1"/>
  <c r="AF35" i="1"/>
  <c r="AE35" i="1"/>
  <c r="AB35" i="1"/>
  <c r="AA35" i="1"/>
  <c r="T35" i="1"/>
  <c r="S35" i="1"/>
  <c r="P35" i="1"/>
  <c r="O35" i="1"/>
  <c r="AF34" i="1"/>
  <c r="AE34" i="1"/>
  <c r="AB34" i="1"/>
  <c r="AA34" i="1"/>
  <c r="T34" i="1"/>
  <c r="S34" i="1"/>
  <c r="P34" i="1"/>
  <c r="O34" i="1"/>
  <c r="AF33" i="1"/>
  <c r="AE33" i="1"/>
  <c r="AB33" i="1"/>
  <c r="AA33" i="1"/>
  <c r="T33" i="1"/>
  <c r="S33" i="1"/>
  <c r="P33" i="1"/>
  <c r="O33" i="1"/>
  <c r="AF32" i="1"/>
  <c r="AE32" i="1"/>
  <c r="AB32" i="1"/>
  <c r="AA32" i="1"/>
  <c r="T32" i="1"/>
  <c r="S32" i="1"/>
  <c r="P32" i="1"/>
  <c r="O32" i="1"/>
  <c r="AF31" i="1"/>
  <c r="AE31" i="1"/>
  <c r="AB31" i="1"/>
  <c r="AA31" i="1"/>
  <c r="T31" i="1"/>
  <c r="S31" i="1"/>
  <c r="P31" i="1"/>
  <c r="O31" i="1"/>
  <c r="AF30" i="1"/>
  <c r="AE30" i="1"/>
  <c r="AB30" i="1"/>
  <c r="AA30" i="1"/>
  <c r="T30" i="1"/>
  <c r="S30" i="1"/>
  <c r="P30" i="1"/>
  <c r="O30" i="1"/>
  <c r="AF29" i="1"/>
  <c r="AE29" i="1"/>
  <c r="AB29" i="1"/>
  <c r="AA29" i="1"/>
  <c r="T29" i="1"/>
  <c r="S29" i="1"/>
  <c r="P29" i="1"/>
  <c r="O29" i="1"/>
  <c r="AF28" i="1"/>
  <c r="AE28" i="1"/>
  <c r="AB28" i="1"/>
  <c r="AA28" i="1"/>
  <c r="T28" i="1"/>
  <c r="S28" i="1"/>
  <c r="P28" i="1"/>
  <c r="O28" i="1"/>
  <c r="AF27" i="1"/>
  <c r="AE27" i="1"/>
  <c r="AB27" i="1"/>
  <c r="AA27" i="1"/>
  <c r="T27" i="1"/>
  <c r="S27" i="1"/>
  <c r="P27" i="1"/>
  <c r="O27" i="1"/>
  <c r="AF26" i="1"/>
  <c r="AE26" i="1"/>
  <c r="AB26" i="1"/>
  <c r="AA26" i="1"/>
  <c r="T26" i="1"/>
  <c r="S26" i="1"/>
  <c r="P26" i="1"/>
  <c r="O26" i="1"/>
  <c r="AF25" i="1"/>
  <c r="AE25" i="1"/>
  <c r="AB25" i="1"/>
  <c r="AA25" i="1"/>
  <c r="T25" i="1"/>
  <c r="S25" i="1"/>
  <c r="P25" i="1"/>
  <c r="O25" i="1"/>
  <c r="AF24" i="1"/>
  <c r="AE24" i="1"/>
  <c r="AB24" i="1"/>
  <c r="AA24" i="1"/>
  <c r="T24" i="1"/>
  <c r="S24" i="1"/>
  <c r="P24" i="1"/>
  <c r="O24" i="1"/>
  <c r="AF23" i="1"/>
  <c r="AE23" i="1"/>
  <c r="AB23" i="1"/>
  <c r="AA23" i="1"/>
  <c r="T23" i="1"/>
  <c r="S23" i="1"/>
  <c r="P23" i="1"/>
  <c r="O23" i="1"/>
  <c r="AF22" i="1"/>
  <c r="AE22" i="1"/>
  <c r="AB22" i="1"/>
  <c r="AA22" i="1"/>
  <c r="T22" i="1"/>
  <c r="S22" i="1"/>
  <c r="P22" i="1"/>
  <c r="O22" i="1"/>
  <c r="AF21" i="1"/>
  <c r="AE21" i="1"/>
  <c r="AB21" i="1"/>
  <c r="AA21" i="1"/>
  <c r="T21" i="1"/>
  <c r="S21" i="1"/>
  <c r="P21" i="1"/>
  <c r="O21" i="1"/>
  <c r="AF20" i="1"/>
  <c r="AE20" i="1"/>
  <c r="AB20" i="1"/>
  <c r="AA20" i="1"/>
  <c r="T20" i="1"/>
  <c r="S20" i="1"/>
  <c r="P20" i="1"/>
  <c r="O20" i="1"/>
  <c r="AF19" i="1"/>
  <c r="AE19" i="1"/>
  <c r="AB19" i="1"/>
  <c r="AA19" i="1"/>
  <c r="T19" i="1"/>
  <c r="S19" i="1"/>
  <c r="P19" i="1"/>
  <c r="O19" i="1"/>
  <c r="AF18" i="1"/>
  <c r="AE18" i="1"/>
  <c r="AB18" i="1"/>
  <c r="AA18" i="1"/>
  <c r="T18" i="1"/>
  <c r="S18" i="1"/>
  <c r="P18" i="1"/>
  <c r="O18" i="1"/>
  <c r="AF17" i="1"/>
  <c r="AE17" i="1"/>
  <c r="AB17" i="1"/>
  <c r="AA17" i="1"/>
  <c r="T17" i="1"/>
  <c r="S17" i="1"/>
  <c r="P17" i="1"/>
  <c r="O17" i="1"/>
  <c r="AF16" i="1"/>
  <c r="AE16" i="1"/>
  <c r="AB16" i="1"/>
  <c r="AA16" i="1"/>
  <c r="T16" i="1"/>
  <c r="S16" i="1"/>
  <c r="P16" i="1"/>
  <c r="O16" i="1"/>
  <c r="AF15" i="1"/>
  <c r="AE15" i="1"/>
  <c r="AB15" i="1"/>
  <c r="AA15" i="1"/>
  <c r="T15" i="1"/>
  <c r="S15" i="1"/>
  <c r="P15" i="1"/>
  <c r="O15" i="1"/>
  <c r="AF14" i="1"/>
  <c r="AE14" i="1"/>
  <c r="AB14" i="1"/>
  <c r="AA14" i="1"/>
  <c r="T14" i="1"/>
  <c r="S14" i="1"/>
  <c r="P14" i="1"/>
  <c r="O14" i="1"/>
  <c r="AF13" i="1"/>
  <c r="AE13" i="1"/>
  <c r="AB13" i="1"/>
  <c r="AA13" i="1"/>
  <c r="T13" i="1"/>
  <c r="S13" i="1"/>
  <c r="P13" i="1"/>
  <c r="O13" i="1"/>
  <c r="AF12" i="1"/>
  <c r="AE12" i="1"/>
  <c r="AB12" i="1"/>
  <c r="AA12" i="1"/>
  <c r="T12" i="1"/>
  <c r="S12" i="1"/>
  <c r="P12" i="1"/>
  <c r="O12" i="1"/>
  <c r="AF11" i="1"/>
  <c r="AE11" i="1"/>
  <c r="AB11" i="1"/>
  <c r="AA11" i="1"/>
  <c r="T11" i="1"/>
  <c r="S11" i="1"/>
  <c r="P11" i="1"/>
  <c r="O11" i="1"/>
  <c r="AF10" i="1"/>
  <c r="AE10" i="1"/>
  <c r="AB10" i="1"/>
  <c r="AA10" i="1"/>
  <c r="T10" i="1"/>
  <c r="S10" i="1"/>
  <c r="P10" i="1"/>
  <c r="O10" i="1"/>
  <c r="AF9" i="1"/>
  <c r="AE9" i="1"/>
  <c r="AB9" i="1"/>
  <c r="AA9" i="1"/>
  <c r="T9" i="1"/>
  <c r="S9" i="1"/>
  <c r="P9" i="1"/>
  <c r="O9" i="1"/>
  <c r="AF8" i="1"/>
  <c r="AE8" i="1"/>
  <c r="AB8" i="1"/>
  <c r="AA8" i="1"/>
  <c r="T8" i="1"/>
  <c r="S8" i="1"/>
  <c r="P8" i="1"/>
  <c r="O8" i="1"/>
  <c r="AF7" i="1"/>
  <c r="AE7" i="1"/>
  <c r="AB7" i="1"/>
  <c r="AA7" i="1"/>
  <c r="T7" i="1"/>
  <c r="S7" i="1"/>
  <c r="P7" i="1"/>
  <c r="O7" i="1"/>
  <c r="AF6" i="1"/>
  <c r="AE6" i="1"/>
  <c r="AB6" i="1"/>
  <c r="AA6" i="1"/>
  <c r="T6" i="1"/>
  <c r="S6" i="1"/>
  <c r="P6" i="1"/>
  <c r="O6" i="1"/>
  <c r="AF5" i="1"/>
  <c r="AE5" i="1"/>
  <c r="AB5" i="1"/>
  <c r="AA5" i="1"/>
  <c r="T5" i="1"/>
  <c r="S5" i="1"/>
  <c r="P5" i="1"/>
  <c r="O5" i="1"/>
  <c r="AF4" i="1"/>
  <c r="AE4" i="1"/>
  <c r="AB4" i="1"/>
  <c r="AA4" i="1"/>
  <c r="T4" i="1"/>
  <c r="S4" i="1"/>
  <c r="P4" i="1"/>
  <c r="O4" i="1"/>
  <c r="AJ215" i="1"/>
  <c r="AI215" i="1"/>
  <c r="AJ214" i="1"/>
  <c r="AI214" i="1"/>
  <c r="AJ213" i="1"/>
  <c r="AI213" i="1"/>
  <c r="AJ212" i="1"/>
  <c r="AI212" i="1"/>
  <c r="AJ211" i="1"/>
  <c r="AI211" i="1"/>
  <c r="AJ210" i="1"/>
  <c r="AI210" i="1"/>
  <c r="AJ209" i="1"/>
  <c r="AI209" i="1"/>
  <c r="AJ208" i="1"/>
  <c r="AI208" i="1"/>
  <c r="AJ207" i="1"/>
  <c r="AI207" i="1"/>
  <c r="AJ206" i="1"/>
  <c r="AI206" i="1"/>
  <c r="AJ205" i="1"/>
  <c r="AI205" i="1"/>
  <c r="AJ204" i="1"/>
  <c r="AI204" i="1"/>
  <c r="AJ203" i="1"/>
  <c r="AI203" i="1"/>
  <c r="AJ202" i="1"/>
  <c r="AI202" i="1"/>
  <c r="AJ201" i="1"/>
  <c r="AI201" i="1"/>
  <c r="AJ200" i="1"/>
  <c r="AI200" i="1"/>
  <c r="AJ199" i="1"/>
  <c r="AI199" i="1"/>
  <c r="AJ198" i="1"/>
  <c r="AI198" i="1"/>
  <c r="AJ197" i="1"/>
  <c r="AI197" i="1"/>
  <c r="AJ196" i="1"/>
  <c r="AI196" i="1"/>
  <c r="AJ195" i="1"/>
  <c r="AI195" i="1"/>
  <c r="AJ194" i="1"/>
  <c r="AI194" i="1"/>
  <c r="AJ193" i="1"/>
  <c r="AI193" i="1"/>
  <c r="AJ192" i="1"/>
  <c r="AI192" i="1"/>
  <c r="AJ191" i="1"/>
  <c r="AI191" i="1"/>
  <c r="AJ190" i="1"/>
  <c r="AI190" i="1"/>
  <c r="AJ189" i="1"/>
  <c r="AI189" i="1"/>
  <c r="AJ188" i="1"/>
  <c r="AI188" i="1"/>
  <c r="AJ187" i="1"/>
  <c r="AI187" i="1"/>
  <c r="AJ186" i="1"/>
  <c r="AI186" i="1"/>
  <c r="AJ185" i="1"/>
  <c r="AI185" i="1"/>
  <c r="AJ184" i="1"/>
  <c r="AI184" i="1"/>
  <c r="AJ183" i="1"/>
  <c r="AI183" i="1"/>
  <c r="AJ182" i="1"/>
  <c r="AI182" i="1"/>
  <c r="AJ181" i="1"/>
  <c r="AI181" i="1"/>
  <c r="AJ180" i="1"/>
  <c r="AI180" i="1"/>
  <c r="AJ179" i="1"/>
  <c r="AI179" i="1"/>
  <c r="AJ178" i="1"/>
  <c r="AI178" i="1"/>
  <c r="AJ177" i="1"/>
  <c r="AI177" i="1"/>
  <c r="AJ176" i="1"/>
  <c r="AI176" i="1"/>
  <c r="AJ175" i="1"/>
  <c r="AI175" i="1"/>
  <c r="AJ174" i="1"/>
  <c r="AI174" i="1"/>
  <c r="AJ173" i="1"/>
  <c r="AI173" i="1"/>
  <c r="AJ172" i="1"/>
  <c r="AI172" i="1"/>
  <c r="AJ171" i="1"/>
  <c r="AI171" i="1"/>
  <c r="AJ170" i="1"/>
  <c r="AI170" i="1"/>
  <c r="AJ169" i="1"/>
  <c r="AI169" i="1"/>
  <c r="AJ168" i="1"/>
  <c r="AI168" i="1"/>
  <c r="AJ167" i="1"/>
  <c r="AI167" i="1"/>
  <c r="AJ166" i="1"/>
  <c r="AI166" i="1"/>
  <c r="AJ165" i="1"/>
  <c r="AI165" i="1"/>
  <c r="AJ164" i="1"/>
  <c r="AI164" i="1"/>
  <c r="AJ163" i="1"/>
  <c r="AI163" i="1"/>
  <c r="AJ162" i="1"/>
  <c r="AI162" i="1"/>
  <c r="AJ161" i="1"/>
  <c r="AI161" i="1"/>
  <c r="AJ160" i="1"/>
  <c r="AI160" i="1"/>
  <c r="AJ159" i="1"/>
  <c r="AI159" i="1"/>
  <c r="AJ158" i="1"/>
  <c r="AI158" i="1"/>
  <c r="AJ157" i="1"/>
  <c r="AI157" i="1"/>
  <c r="AJ156" i="1"/>
  <c r="AI156" i="1"/>
  <c r="AJ155" i="1"/>
  <c r="AI155" i="1"/>
  <c r="AJ154" i="1"/>
  <c r="AI154" i="1"/>
  <c r="AJ153" i="1"/>
  <c r="AI153" i="1"/>
  <c r="AJ152" i="1"/>
  <c r="AI152" i="1"/>
  <c r="AJ151" i="1"/>
  <c r="AI151" i="1"/>
  <c r="AJ150" i="1"/>
  <c r="AI150" i="1"/>
  <c r="AJ149" i="1"/>
  <c r="AI149" i="1"/>
  <c r="AJ148" i="1"/>
  <c r="AI148" i="1"/>
  <c r="AJ147" i="1"/>
  <c r="AI147" i="1"/>
  <c r="AJ146" i="1"/>
  <c r="AI146" i="1"/>
  <c r="AJ145" i="1"/>
  <c r="AI145" i="1"/>
  <c r="AJ144" i="1"/>
  <c r="AI144" i="1"/>
  <c r="AJ143" i="1"/>
  <c r="AI143" i="1"/>
  <c r="AJ142" i="1"/>
  <c r="AI142" i="1"/>
  <c r="AJ141" i="1"/>
  <c r="AI141" i="1"/>
  <c r="AJ140" i="1"/>
  <c r="AI140" i="1"/>
  <c r="AJ139" i="1"/>
  <c r="AI139" i="1"/>
  <c r="AJ138" i="1"/>
  <c r="AI138" i="1"/>
  <c r="AJ137" i="1"/>
  <c r="AI137" i="1"/>
  <c r="AJ136" i="1"/>
  <c r="AI136" i="1"/>
  <c r="AJ135" i="1"/>
  <c r="AI135" i="1"/>
  <c r="AJ134" i="1"/>
  <c r="AI134" i="1"/>
  <c r="AJ133" i="1"/>
  <c r="AI133" i="1"/>
  <c r="AJ132" i="1"/>
  <c r="AI132" i="1"/>
  <c r="AJ131" i="1"/>
  <c r="AI131" i="1"/>
  <c r="AJ130" i="1"/>
  <c r="AI130" i="1"/>
  <c r="AJ129" i="1"/>
  <c r="AI129" i="1"/>
  <c r="AJ128" i="1"/>
  <c r="AI128" i="1"/>
  <c r="AJ127" i="1"/>
  <c r="AI127" i="1"/>
  <c r="AJ126" i="1"/>
  <c r="AI126" i="1"/>
  <c r="AJ125" i="1"/>
  <c r="AI125" i="1"/>
  <c r="AJ124" i="1"/>
  <c r="AI124" i="1"/>
  <c r="AJ123" i="1"/>
  <c r="AI123" i="1"/>
  <c r="AJ122" i="1"/>
  <c r="AI122" i="1"/>
  <c r="AJ121" i="1"/>
  <c r="AI121" i="1"/>
  <c r="AJ120" i="1"/>
  <c r="AI120" i="1"/>
  <c r="AJ119" i="1"/>
  <c r="AI119" i="1"/>
  <c r="AJ118" i="1"/>
  <c r="AI118" i="1"/>
  <c r="AJ117" i="1"/>
  <c r="AI117" i="1"/>
  <c r="AJ116" i="1"/>
  <c r="AI116" i="1"/>
  <c r="AJ115" i="1"/>
  <c r="AI115" i="1"/>
  <c r="AJ114" i="1"/>
  <c r="AI114" i="1"/>
  <c r="AJ113" i="1"/>
  <c r="AI113" i="1"/>
  <c r="AJ112" i="1"/>
  <c r="AI112" i="1"/>
  <c r="AJ111" i="1"/>
  <c r="AI111" i="1"/>
  <c r="AJ110" i="1"/>
  <c r="AI110" i="1"/>
  <c r="AJ109" i="1"/>
  <c r="AI109" i="1"/>
  <c r="AJ108" i="1"/>
  <c r="AI108" i="1"/>
  <c r="AJ107" i="1"/>
  <c r="AI107" i="1"/>
  <c r="AJ106" i="1"/>
  <c r="AI106" i="1"/>
  <c r="AJ105" i="1"/>
  <c r="AI105" i="1"/>
  <c r="AJ104" i="1"/>
  <c r="AI104" i="1"/>
  <c r="AJ103" i="1"/>
  <c r="AI103" i="1"/>
  <c r="AJ102" i="1"/>
  <c r="AI102" i="1"/>
  <c r="AJ101" i="1"/>
  <c r="AI101" i="1"/>
  <c r="AJ100" i="1"/>
  <c r="AI100" i="1"/>
  <c r="AJ99" i="1"/>
  <c r="AI99" i="1"/>
  <c r="AJ98" i="1"/>
  <c r="AI98" i="1"/>
  <c r="AJ97" i="1"/>
  <c r="AI97" i="1"/>
  <c r="AJ96" i="1"/>
  <c r="AI96" i="1"/>
  <c r="AJ95" i="1"/>
  <c r="AI95" i="1"/>
  <c r="AJ94" i="1"/>
  <c r="AI94" i="1"/>
  <c r="AJ93" i="1"/>
  <c r="AI93" i="1"/>
  <c r="AJ92" i="1"/>
  <c r="AI92" i="1"/>
  <c r="AJ91" i="1"/>
  <c r="AI91" i="1"/>
  <c r="AJ90" i="1"/>
  <c r="AI90" i="1"/>
  <c r="AJ89" i="1"/>
  <c r="AI89" i="1"/>
  <c r="AJ88" i="1"/>
  <c r="AI88" i="1"/>
  <c r="AJ87" i="1"/>
  <c r="AI87" i="1"/>
  <c r="AJ86" i="1"/>
  <c r="AI86" i="1"/>
  <c r="AJ85" i="1"/>
  <c r="AI85" i="1"/>
  <c r="AJ84" i="1"/>
  <c r="AI84" i="1"/>
  <c r="AJ83" i="1"/>
  <c r="AI83" i="1"/>
  <c r="AJ82" i="1"/>
  <c r="AI82" i="1"/>
  <c r="AJ81" i="1"/>
  <c r="AI81" i="1"/>
  <c r="AJ80" i="1"/>
  <c r="AI80" i="1"/>
  <c r="AJ79" i="1"/>
  <c r="AI79" i="1"/>
  <c r="AJ78" i="1"/>
  <c r="AI78" i="1"/>
  <c r="AJ77" i="1"/>
  <c r="AI77" i="1"/>
  <c r="AJ76" i="1"/>
  <c r="AI76" i="1"/>
  <c r="AJ75" i="1"/>
  <c r="AI75" i="1"/>
  <c r="AJ74" i="1"/>
  <c r="AI74" i="1"/>
  <c r="AJ73" i="1"/>
  <c r="AI73" i="1"/>
  <c r="AJ72" i="1"/>
  <c r="AI72" i="1"/>
  <c r="AJ71" i="1"/>
  <c r="AI71" i="1"/>
  <c r="AJ70" i="1"/>
  <c r="AI70" i="1"/>
  <c r="AJ69" i="1"/>
  <c r="AI69" i="1"/>
  <c r="AJ68" i="1"/>
  <c r="AI68" i="1"/>
  <c r="AJ67" i="1"/>
  <c r="AI67" i="1"/>
  <c r="AJ66" i="1"/>
  <c r="AI66" i="1"/>
  <c r="AJ65" i="1"/>
  <c r="AI65" i="1"/>
  <c r="AJ64" i="1"/>
  <c r="AI64" i="1"/>
  <c r="AJ63" i="1"/>
  <c r="AI63" i="1"/>
  <c r="AJ62" i="1"/>
  <c r="AI62" i="1"/>
  <c r="AJ61" i="1"/>
  <c r="AI61" i="1"/>
  <c r="AJ60" i="1"/>
  <c r="AI60" i="1"/>
  <c r="AJ59" i="1"/>
  <c r="AI59" i="1"/>
  <c r="AJ58" i="1"/>
  <c r="AI58" i="1"/>
  <c r="AJ57" i="1"/>
  <c r="AI57" i="1"/>
  <c r="AJ56" i="1"/>
  <c r="AI56" i="1"/>
  <c r="AJ55" i="1"/>
  <c r="AI55" i="1"/>
  <c r="AJ54" i="1"/>
  <c r="AI54" i="1"/>
  <c r="AJ53" i="1"/>
  <c r="AI53" i="1"/>
  <c r="AJ52" i="1"/>
  <c r="AI52" i="1"/>
  <c r="AJ51" i="1"/>
  <c r="AI51" i="1"/>
  <c r="AJ50" i="1"/>
  <c r="AI50" i="1"/>
  <c r="AJ49" i="1"/>
  <c r="AI49" i="1"/>
  <c r="AJ48" i="1"/>
  <c r="AI48" i="1"/>
  <c r="AJ47" i="1"/>
  <c r="AI47" i="1"/>
  <c r="AJ46" i="1"/>
  <c r="AI46" i="1"/>
  <c r="AJ45" i="1"/>
  <c r="AI45" i="1"/>
  <c r="AJ44" i="1"/>
  <c r="AI44" i="1"/>
  <c r="AJ43" i="1"/>
  <c r="AI43" i="1"/>
  <c r="AJ42" i="1"/>
  <c r="AI42" i="1"/>
  <c r="AJ41" i="1"/>
  <c r="AI41" i="1"/>
  <c r="AJ40" i="1"/>
  <c r="AI40" i="1"/>
  <c r="AJ39" i="1"/>
  <c r="AI39" i="1"/>
  <c r="AJ38" i="1"/>
  <c r="AI38" i="1"/>
  <c r="AJ37" i="1"/>
  <c r="AI37" i="1"/>
  <c r="AJ36" i="1"/>
  <c r="AI36" i="1"/>
  <c r="AJ35" i="1"/>
  <c r="AI35" i="1"/>
  <c r="AJ34" i="1"/>
  <c r="AI34" i="1"/>
  <c r="AJ33" i="1"/>
  <c r="AI33" i="1"/>
  <c r="AJ32" i="1"/>
  <c r="AI32" i="1"/>
  <c r="AJ31" i="1"/>
  <c r="AI31" i="1"/>
  <c r="AJ30" i="1"/>
  <c r="AI30" i="1"/>
  <c r="AJ29" i="1"/>
  <c r="AI29" i="1"/>
  <c r="AJ28" i="1"/>
  <c r="AI28" i="1"/>
  <c r="AJ27" i="1"/>
  <c r="AI27" i="1"/>
  <c r="AJ26" i="1"/>
  <c r="AI26" i="1"/>
  <c r="AJ25" i="1"/>
  <c r="AI25" i="1"/>
  <c r="AJ24" i="1"/>
  <c r="AI24" i="1"/>
  <c r="AJ23" i="1"/>
  <c r="AI23" i="1"/>
  <c r="AJ22" i="1"/>
  <c r="AI22" i="1"/>
  <c r="AJ21" i="1"/>
  <c r="AI21" i="1"/>
  <c r="AJ20" i="1"/>
  <c r="AI20" i="1"/>
  <c r="AJ19" i="1"/>
  <c r="AI19" i="1"/>
  <c r="AJ18" i="1"/>
  <c r="AI18" i="1"/>
  <c r="AJ17" i="1"/>
  <c r="AI17" i="1"/>
  <c r="AJ16" i="1"/>
  <c r="AI16" i="1"/>
  <c r="AJ15" i="1"/>
  <c r="AI15" i="1"/>
  <c r="AJ14" i="1"/>
  <c r="AI14" i="1"/>
  <c r="AJ13" i="1"/>
  <c r="AI13" i="1"/>
  <c r="AJ12" i="1"/>
  <c r="AI12" i="1"/>
  <c r="AJ11" i="1"/>
  <c r="AI11" i="1"/>
  <c r="AJ10" i="1"/>
  <c r="AI10" i="1"/>
  <c r="AJ9" i="1"/>
  <c r="AI9" i="1"/>
  <c r="AJ8" i="1"/>
  <c r="AI8" i="1"/>
  <c r="AJ7" i="1"/>
  <c r="AI7" i="1"/>
  <c r="AJ6" i="1"/>
  <c r="AI6" i="1"/>
  <c r="AJ5" i="1"/>
  <c r="AI5" i="1"/>
  <c r="AJ4" i="1"/>
  <c r="AI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W72" i="1"/>
  <c r="X72" i="1"/>
  <c r="W73" i="1"/>
  <c r="X73" i="1"/>
  <c r="W74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W185" i="1"/>
  <c r="X185" i="1"/>
  <c r="W186" i="1"/>
  <c r="X186" i="1"/>
  <c r="W187" i="1"/>
  <c r="X187" i="1"/>
  <c r="W188" i="1"/>
  <c r="X188" i="1"/>
  <c r="W189" i="1"/>
  <c r="X189" i="1"/>
  <c r="W190" i="1"/>
  <c r="X190" i="1"/>
  <c r="W191" i="1"/>
  <c r="X191" i="1"/>
  <c r="W192" i="1"/>
  <c r="X192" i="1"/>
  <c r="W193" i="1"/>
  <c r="X193" i="1"/>
  <c r="W194" i="1"/>
  <c r="X194" i="1"/>
  <c r="W195" i="1"/>
  <c r="X195" i="1"/>
  <c r="W196" i="1"/>
  <c r="X196" i="1"/>
  <c r="W197" i="1"/>
  <c r="X197" i="1"/>
  <c r="W198" i="1"/>
  <c r="X198" i="1"/>
  <c r="W199" i="1"/>
  <c r="X199" i="1"/>
  <c r="W200" i="1"/>
  <c r="X200" i="1"/>
  <c r="W201" i="1"/>
  <c r="X201" i="1"/>
  <c r="W202" i="1"/>
  <c r="X202" i="1"/>
  <c r="W203" i="1"/>
  <c r="X203" i="1"/>
  <c r="W204" i="1"/>
  <c r="X204" i="1"/>
  <c r="W205" i="1"/>
  <c r="X205" i="1"/>
  <c r="W206" i="1"/>
  <c r="X206" i="1"/>
  <c r="W207" i="1"/>
  <c r="X207" i="1"/>
  <c r="W208" i="1"/>
  <c r="X208" i="1"/>
  <c r="W209" i="1"/>
  <c r="X209" i="1"/>
  <c r="W210" i="1"/>
  <c r="X210" i="1"/>
  <c r="W211" i="1"/>
  <c r="X211" i="1"/>
  <c r="W212" i="1"/>
  <c r="X212" i="1"/>
  <c r="W213" i="1"/>
  <c r="X213" i="1"/>
  <c r="W214" i="1"/>
  <c r="X214" i="1"/>
  <c r="W215" i="1"/>
  <c r="X215" i="1"/>
  <c r="X4" i="1"/>
  <c r="W4" i="1"/>
  <c r="B215" i="1"/>
  <c r="B196" i="1"/>
  <c r="B178" i="1"/>
  <c r="B151" i="1"/>
  <c r="B142" i="1"/>
  <c r="B124" i="1"/>
  <c r="B106" i="1"/>
  <c r="B87" i="1"/>
  <c r="B71" i="1"/>
  <c r="B55" i="1"/>
  <c r="B37" i="1"/>
  <c r="B19" i="1"/>
  <c r="Y151" i="1" l="1"/>
  <c r="M196" i="1"/>
  <c r="Y196" i="1"/>
  <c r="Y178" i="1"/>
  <c r="M178" i="1"/>
  <c r="M151" i="1"/>
  <c r="Z178" i="1"/>
  <c r="N178" i="1"/>
  <c r="Z106" i="1"/>
  <c r="M142" i="1"/>
  <c r="Z151" i="1"/>
  <c r="Z196" i="1"/>
  <c r="N196" i="1"/>
  <c r="Y142" i="1"/>
  <c r="N151" i="1"/>
  <c r="Y106" i="1"/>
  <c r="Y71" i="1"/>
  <c r="M124" i="1"/>
  <c r="Z142" i="1"/>
  <c r="N142" i="1"/>
  <c r="Y124" i="1"/>
  <c r="Z71" i="1"/>
  <c r="M55" i="1"/>
  <c r="M106" i="1"/>
  <c r="M87" i="1"/>
  <c r="Y87" i="1"/>
  <c r="Z124" i="1"/>
  <c r="N124" i="1"/>
  <c r="N87" i="1"/>
  <c r="Z87" i="1"/>
  <c r="N106" i="1"/>
  <c r="Y55" i="1"/>
  <c r="M71" i="1"/>
  <c r="N71" i="1"/>
  <c r="Y37" i="1"/>
  <c r="Z55" i="1"/>
  <c r="N55" i="1"/>
  <c r="Y19" i="1"/>
  <c r="M37" i="1"/>
  <c r="Z37" i="1"/>
  <c r="N37" i="1"/>
  <c r="M19" i="1"/>
  <c r="Z19" i="1"/>
  <c r="N19" i="1"/>
  <c r="Z3" i="1"/>
  <c r="Y3" i="1"/>
  <c r="N3" i="1"/>
  <c r="M3" i="1"/>
  <c r="M215" i="1" l="1"/>
  <c r="N215" i="1"/>
  <c r="Y215" i="1"/>
  <c r="Z215" i="1"/>
  <c r="AH216" i="1"/>
  <c r="T216" i="1"/>
  <c r="V216" i="1"/>
  <c r="AJ216" i="1"/>
  <c r="AB216" i="1"/>
  <c r="AD216" i="1"/>
  <c r="AF216" i="1"/>
  <c r="Z81" i="1"/>
  <c r="Y36" i="1"/>
  <c r="X216" i="1"/>
  <c r="P216" i="1"/>
  <c r="R216" i="1"/>
  <c r="U216" i="1"/>
  <c r="AI216" i="1"/>
  <c r="AA216" i="1"/>
  <c r="O216" i="1"/>
  <c r="AC216" i="1"/>
  <c r="W216" i="1"/>
  <c r="Y214" i="1"/>
  <c r="Y208" i="1"/>
  <c r="Y164" i="1"/>
  <c r="Z139" i="1"/>
  <c r="Z119" i="1"/>
  <c r="Z69" i="1"/>
  <c r="Z68" i="1"/>
  <c r="Z36" i="1"/>
  <c r="Y30" i="1"/>
  <c r="Z12" i="1"/>
  <c r="Y11" i="1"/>
  <c r="Y5" i="1"/>
  <c r="Q216" i="1"/>
  <c r="AE216" i="1"/>
  <c r="S216" i="1"/>
  <c r="AG216" i="1"/>
  <c r="Z133" i="1"/>
  <c r="Z127" i="1"/>
  <c r="Z114" i="1"/>
  <c r="Z101" i="1"/>
  <c r="Z95" i="1"/>
  <c r="Z89" i="1"/>
  <c r="Z82" i="1"/>
  <c r="Z76" i="1"/>
  <c r="Z63" i="1"/>
  <c r="Z50" i="1"/>
  <c r="Z44" i="1"/>
  <c r="Z38" i="1"/>
  <c r="Z31" i="1"/>
  <c r="Z25" i="1"/>
  <c r="Z30" i="1"/>
  <c r="Z5" i="1"/>
  <c r="N195" i="1"/>
  <c r="N183" i="1"/>
  <c r="N170" i="1"/>
  <c r="N158" i="1"/>
  <c r="N145" i="1"/>
  <c r="N133" i="1"/>
  <c r="N132" i="1"/>
  <c r="N119" i="1"/>
  <c r="Z176" i="1"/>
  <c r="Z170" i="1"/>
  <c r="Z145" i="1"/>
  <c r="Z132" i="1"/>
  <c r="N108" i="1"/>
  <c r="N107" i="1"/>
  <c r="N94" i="1"/>
  <c r="N89" i="1"/>
  <c r="N81" i="1"/>
  <c r="N76" i="1"/>
  <c r="N69" i="1"/>
  <c r="N68" i="1"/>
  <c r="N63" i="1"/>
  <c r="N57" i="1"/>
  <c r="N56" i="1"/>
  <c r="N50" i="1"/>
  <c r="N44" i="1"/>
  <c r="N43" i="1"/>
  <c r="N38" i="1"/>
  <c r="N31" i="1"/>
  <c r="N30" i="1"/>
  <c r="N25" i="1"/>
  <c r="N18" i="1"/>
  <c r="N17" i="1"/>
  <c r="N12" i="1"/>
  <c r="N6" i="1"/>
  <c r="N5" i="1"/>
  <c r="Z146" i="1"/>
  <c r="Z120" i="1"/>
  <c r="Z108" i="1"/>
  <c r="Z107" i="1"/>
  <c r="Z94" i="1"/>
  <c r="Z57" i="1"/>
  <c r="Z56" i="1"/>
  <c r="Z43" i="1"/>
  <c r="Y24" i="1"/>
  <c r="Z18" i="1"/>
  <c r="Z6" i="1"/>
  <c r="M195" i="1"/>
  <c r="N184" i="1"/>
  <c r="M94" i="1"/>
  <c r="M68" i="1"/>
  <c r="M183" i="1"/>
  <c r="M170" i="1"/>
  <c r="M119" i="1"/>
  <c r="N208" i="1"/>
  <c r="Y213" i="1"/>
  <c r="Y212" i="1"/>
  <c r="Y211" i="1"/>
  <c r="Y207" i="1"/>
  <c r="Y206" i="1"/>
  <c r="Y205" i="1"/>
  <c r="Y201" i="1"/>
  <c r="Y200" i="1"/>
  <c r="Y199" i="1"/>
  <c r="Y198" i="1"/>
  <c r="Y197" i="1"/>
  <c r="Y194" i="1"/>
  <c r="Y193" i="1"/>
  <c r="Y192" i="1"/>
  <c r="Y191" i="1"/>
  <c r="Y190" i="1"/>
  <c r="Y184" i="1"/>
  <c r="Y177" i="1"/>
  <c r="Y171" i="1"/>
  <c r="Y165" i="1"/>
  <c r="Y159" i="1"/>
  <c r="Y153" i="1"/>
  <c r="Y146" i="1"/>
  <c r="Y139" i="1"/>
  <c r="Y133" i="1"/>
  <c r="Y127" i="1"/>
  <c r="Y120" i="1"/>
  <c r="Y114" i="1"/>
  <c r="Y108" i="1"/>
  <c r="Y101" i="1"/>
  <c r="Y95" i="1"/>
  <c r="Y89" i="1"/>
  <c r="Y82" i="1"/>
  <c r="Y76" i="1"/>
  <c r="Y69" i="1"/>
  <c r="Y63" i="1"/>
  <c r="Y57" i="1"/>
  <c r="Y50" i="1"/>
  <c r="Y44" i="1"/>
  <c r="Y38" i="1"/>
  <c r="Y31" i="1"/>
  <c r="Y25" i="1"/>
  <c r="Y18" i="1"/>
  <c r="Y12" i="1"/>
  <c r="N82" i="1"/>
  <c r="M81" i="1"/>
  <c r="M17" i="1"/>
  <c r="Z214" i="1"/>
  <c r="Z208" i="1"/>
  <c r="Y202" i="1"/>
  <c r="Y195" i="1"/>
  <c r="Y189" i="1"/>
  <c r="Y183" i="1"/>
  <c r="Y176" i="1"/>
  <c r="Y170" i="1"/>
  <c r="Z164" i="1"/>
  <c r="Y158" i="1"/>
  <c r="Y152" i="1"/>
  <c r="Y145" i="1"/>
  <c r="Y138" i="1"/>
  <c r="Y132" i="1"/>
  <c r="Y126" i="1"/>
  <c r="Y119" i="1"/>
  <c r="Y113" i="1"/>
  <c r="Y107" i="1"/>
  <c r="Y100" i="1"/>
  <c r="Y94" i="1"/>
  <c r="Y88" i="1"/>
  <c r="Y81" i="1"/>
  <c r="Y75" i="1"/>
  <c r="Y68" i="1"/>
  <c r="Y62" i="1"/>
  <c r="Y56" i="1"/>
  <c r="Y49" i="1"/>
  <c r="Y43" i="1"/>
  <c r="Z24" i="1"/>
  <c r="Z11" i="1"/>
  <c r="Y210" i="1"/>
  <c r="Y188" i="1"/>
  <c r="Y186" i="1"/>
  <c r="Y181" i="1"/>
  <c r="Y179" i="1"/>
  <c r="Y175" i="1"/>
  <c r="Y174" i="1"/>
  <c r="Y173" i="1"/>
  <c r="Y172" i="1"/>
  <c r="Y169" i="1"/>
  <c r="Y168" i="1"/>
  <c r="Y166" i="1"/>
  <c r="Y163" i="1"/>
  <c r="Y162" i="1"/>
  <c r="Y161" i="1"/>
  <c r="Y160" i="1"/>
  <c r="Y157" i="1"/>
  <c r="Y156" i="1"/>
  <c r="Y155" i="1"/>
  <c r="Y154" i="1"/>
  <c r="Y150" i="1"/>
  <c r="Y149" i="1"/>
  <c r="Y148" i="1"/>
  <c r="Y147" i="1"/>
  <c r="Y144" i="1"/>
  <c r="Y143" i="1"/>
  <c r="Y204" i="1"/>
  <c r="Y187" i="1"/>
  <c r="Y185" i="1"/>
  <c r="Y182" i="1"/>
  <c r="Y180" i="1"/>
  <c r="Y167" i="1"/>
  <c r="Y17" i="1"/>
  <c r="Z17" i="1"/>
  <c r="Z202" i="1"/>
  <c r="Z138" i="1"/>
  <c r="Z113" i="1"/>
  <c r="Z88" i="1"/>
  <c r="Z62" i="1"/>
  <c r="Z165" i="1"/>
  <c r="Z195" i="1"/>
  <c r="Z190" i="1"/>
  <c r="Z158" i="1"/>
  <c r="Z189" i="1"/>
  <c r="Z152" i="1"/>
  <c r="Z126" i="1"/>
  <c r="Z100" i="1"/>
  <c r="Z75" i="1"/>
  <c r="Z49" i="1"/>
  <c r="Z183" i="1"/>
  <c r="Y141" i="1"/>
  <c r="Y140" i="1"/>
  <c r="Y137" i="1"/>
  <c r="Y136" i="1"/>
  <c r="Y135" i="1"/>
  <c r="Y134" i="1"/>
  <c r="Y131" i="1"/>
  <c r="Y130" i="1"/>
  <c r="Y129" i="1"/>
  <c r="Y128" i="1"/>
  <c r="Y125" i="1"/>
  <c r="Y123" i="1"/>
  <c r="Y122" i="1"/>
  <c r="Y121" i="1"/>
  <c r="Y118" i="1"/>
  <c r="Y117" i="1"/>
  <c r="Y116" i="1"/>
  <c r="Y115" i="1"/>
  <c r="Y112" i="1"/>
  <c r="Y111" i="1"/>
  <c r="Y110" i="1"/>
  <c r="Y109" i="1"/>
  <c r="Y105" i="1"/>
  <c r="Y104" i="1"/>
  <c r="Y103" i="1"/>
  <c r="Y102" i="1"/>
  <c r="Y99" i="1"/>
  <c r="Y98" i="1"/>
  <c r="Y97" i="1"/>
  <c r="Y96" i="1"/>
  <c r="Y93" i="1"/>
  <c r="Y92" i="1"/>
  <c r="Y91" i="1"/>
  <c r="Y90" i="1"/>
  <c r="Y86" i="1"/>
  <c r="Y85" i="1"/>
  <c r="Y84" i="1"/>
  <c r="Y83" i="1"/>
  <c r="Y80" i="1"/>
  <c r="Y79" i="1"/>
  <c r="Y78" i="1"/>
  <c r="Y77" i="1"/>
  <c r="Y74" i="1"/>
  <c r="Y73" i="1"/>
  <c r="Y72" i="1"/>
  <c r="Y70" i="1"/>
  <c r="Y67" i="1"/>
  <c r="Y66" i="1"/>
  <c r="Y65" i="1"/>
  <c r="Y64" i="1"/>
  <c r="Y61" i="1"/>
  <c r="Y60" i="1"/>
  <c r="Y59" i="1"/>
  <c r="Y58" i="1"/>
  <c r="Y54" i="1"/>
  <c r="Y53" i="1"/>
  <c r="Y52" i="1"/>
  <c r="Y51" i="1"/>
  <c r="Y48" i="1"/>
  <c r="Y47" i="1"/>
  <c r="Y46" i="1"/>
  <c r="Y45" i="1"/>
  <c r="Y42" i="1"/>
  <c r="Y41" i="1"/>
  <c r="Y40" i="1"/>
  <c r="Y39" i="1"/>
  <c r="Y35" i="1"/>
  <c r="Y34" i="1"/>
  <c r="Y33" i="1"/>
  <c r="Y32" i="1"/>
  <c r="Y29" i="1"/>
  <c r="Y28" i="1"/>
  <c r="Y27" i="1"/>
  <c r="Y26" i="1"/>
  <c r="Y23" i="1"/>
  <c r="Y22" i="1"/>
  <c r="Y21" i="1"/>
  <c r="Y20" i="1"/>
  <c r="Y16" i="1"/>
  <c r="Y15" i="1"/>
  <c r="Y14" i="1"/>
  <c r="Y13" i="1"/>
  <c r="Y10" i="1"/>
  <c r="Y9" i="1"/>
  <c r="Y8" i="1"/>
  <c r="M211" i="1"/>
  <c r="M205" i="1"/>
  <c r="M199" i="1"/>
  <c r="M192" i="1"/>
  <c r="M186" i="1"/>
  <c r="M180" i="1"/>
  <c r="M173" i="1"/>
  <c r="M167" i="1"/>
  <c r="M161" i="1"/>
  <c r="N159" i="1"/>
  <c r="M155" i="1"/>
  <c r="M148" i="1"/>
  <c r="M138" i="1"/>
  <c r="N138" i="1"/>
  <c r="N100" i="1"/>
  <c r="M100" i="1"/>
  <c r="N75" i="1"/>
  <c r="M75" i="1"/>
  <c r="M62" i="1"/>
  <c r="N62" i="1"/>
  <c r="N49" i="1"/>
  <c r="M49" i="1"/>
  <c r="N24" i="1"/>
  <c r="M24" i="1"/>
  <c r="M11" i="1"/>
  <c r="N11" i="1"/>
  <c r="Y209" i="1"/>
  <c r="Z209" i="1"/>
  <c r="Y203" i="1"/>
  <c r="Z203" i="1"/>
  <c r="M158" i="1"/>
  <c r="M189" i="1"/>
  <c r="N189" i="1"/>
  <c r="M126" i="1"/>
  <c r="N126" i="1"/>
  <c r="M88" i="1"/>
  <c r="N88" i="1"/>
  <c r="M43" i="1"/>
  <c r="M214" i="1"/>
  <c r="N214" i="1"/>
  <c r="N202" i="1"/>
  <c r="M202" i="1"/>
  <c r="N176" i="1"/>
  <c r="M176" i="1"/>
  <c r="M164" i="1"/>
  <c r="N164" i="1"/>
  <c r="M113" i="1"/>
  <c r="N113" i="1"/>
  <c r="M36" i="1"/>
  <c r="N36" i="1"/>
  <c r="M56" i="1"/>
  <c r="M145" i="1"/>
  <c r="N152" i="1"/>
  <c r="M152" i="1"/>
  <c r="M132" i="1"/>
  <c r="M30" i="1"/>
  <c r="M213" i="1"/>
  <c r="M210" i="1"/>
  <c r="M206" i="1"/>
  <c r="M201" i="1"/>
  <c r="M198" i="1"/>
  <c r="M193" i="1"/>
  <c r="M188" i="1"/>
  <c r="M185" i="1"/>
  <c r="M181" i="1"/>
  <c r="M175" i="1"/>
  <c r="M172" i="1"/>
  <c r="M168" i="1"/>
  <c r="M163" i="1"/>
  <c r="M160" i="1"/>
  <c r="M150" i="1"/>
  <c r="M147" i="1"/>
  <c r="M143" i="1"/>
  <c r="M141" i="1"/>
  <c r="M140" i="1"/>
  <c r="M139" i="1"/>
  <c r="N139" i="1"/>
  <c r="M137" i="1"/>
  <c r="M136" i="1"/>
  <c r="M135" i="1"/>
  <c r="M134" i="1"/>
  <c r="M133" i="1"/>
  <c r="N120" i="1"/>
  <c r="N114" i="1"/>
  <c r="N95" i="1"/>
  <c r="M212" i="1"/>
  <c r="M209" i="1"/>
  <c r="M200" i="1"/>
  <c r="M194" i="1"/>
  <c r="M191" i="1"/>
  <c r="M190" i="1"/>
  <c r="N190" i="1"/>
  <c r="M182" i="1"/>
  <c r="M179" i="1"/>
  <c r="M177" i="1"/>
  <c r="N177" i="1"/>
  <c r="M171" i="1"/>
  <c r="N171" i="1"/>
  <c r="M165" i="1"/>
  <c r="N165" i="1"/>
  <c r="M157" i="1"/>
  <c r="M154" i="1"/>
  <c r="M153" i="1"/>
  <c r="N153" i="1"/>
  <c r="M144" i="1"/>
  <c r="N209" i="1"/>
  <c r="M207" i="1"/>
  <c r="M204" i="1"/>
  <c r="M203" i="1"/>
  <c r="N203" i="1"/>
  <c r="M197" i="1"/>
  <c r="N197" i="1"/>
  <c r="M187" i="1"/>
  <c r="M184" i="1"/>
  <c r="M174" i="1"/>
  <c r="M169" i="1"/>
  <c r="M166" i="1"/>
  <c r="M162" i="1"/>
  <c r="M159" i="1"/>
  <c r="M156" i="1"/>
  <c r="M149" i="1"/>
  <c r="M146" i="1"/>
  <c r="N146" i="1"/>
  <c r="M208" i="1"/>
  <c r="M107" i="1"/>
  <c r="M5" i="1"/>
  <c r="Z177" i="1"/>
  <c r="Z153" i="1"/>
  <c r="M129" i="1"/>
  <c r="M122" i="1"/>
  <c r="M117" i="1"/>
  <c r="M112" i="1"/>
  <c r="M111" i="1"/>
  <c r="M110" i="1"/>
  <c r="M108" i="1"/>
  <c r="M103" i="1"/>
  <c r="M102" i="1"/>
  <c r="M101" i="1"/>
  <c r="M99" i="1"/>
  <c r="M98" i="1"/>
  <c r="M97" i="1"/>
  <c r="M96" i="1"/>
  <c r="M95" i="1"/>
  <c r="M93" i="1"/>
  <c r="M92" i="1"/>
  <c r="M91" i="1"/>
  <c r="M90" i="1"/>
  <c r="M89" i="1"/>
  <c r="M86" i="1"/>
  <c r="M85" i="1"/>
  <c r="M84" i="1"/>
  <c r="M83" i="1"/>
  <c r="M82" i="1"/>
  <c r="M80" i="1"/>
  <c r="M79" i="1"/>
  <c r="M78" i="1"/>
  <c r="M77" i="1"/>
  <c r="M76" i="1"/>
  <c r="M74" i="1"/>
  <c r="M73" i="1"/>
  <c r="M72" i="1"/>
  <c r="M70" i="1"/>
  <c r="M69" i="1"/>
  <c r="M67" i="1"/>
  <c r="M66" i="1"/>
  <c r="M65" i="1"/>
  <c r="M64" i="1"/>
  <c r="M63" i="1"/>
  <c r="M61" i="1"/>
  <c r="M60" i="1"/>
  <c r="M59" i="1"/>
  <c r="M58" i="1"/>
  <c r="M57" i="1"/>
  <c r="M54" i="1"/>
  <c r="M53" i="1"/>
  <c r="M52" i="1"/>
  <c r="M51" i="1"/>
  <c r="M50" i="1"/>
  <c r="M48" i="1"/>
  <c r="M47" i="1"/>
  <c r="M46" i="1"/>
  <c r="M45" i="1"/>
  <c r="M44" i="1"/>
  <c r="M42" i="1"/>
  <c r="M41" i="1"/>
  <c r="M40" i="1"/>
  <c r="M39" i="1"/>
  <c r="M38" i="1"/>
  <c r="M35" i="1"/>
  <c r="M34" i="1"/>
  <c r="M33" i="1"/>
  <c r="M32" i="1"/>
  <c r="M31" i="1"/>
  <c r="M29" i="1"/>
  <c r="M28" i="1"/>
  <c r="M27" i="1"/>
  <c r="M26" i="1"/>
  <c r="M25" i="1"/>
  <c r="M23" i="1"/>
  <c r="M22" i="1"/>
  <c r="M21" i="1"/>
  <c r="M20" i="1"/>
  <c r="M18" i="1"/>
  <c r="M16" i="1"/>
  <c r="M15" i="1"/>
  <c r="M14" i="1"/>
  <c r="M13" i="1"/>
  <c r="M12" i="1"/>
  <c r="M10" i="1"/>
  <c r="M9" i="1"/>
  <c r="M8" i="1"/>
  <c r="M7" i="1"/>
  <c r="M6" i="1"/>
  <c r="M130" i="1"/>
  <c r="M125" i="1"/>
  <c r="M120" i="1"/>
  <c r="M115" i="1"/>
  <c r="M109" i="1"/>
  <c r="Z197" i="1"/>
  <c r="Z171" i="1"/>
  <c r="M128" i="1"/>
  <c r="M123" i="1"/>
  <c r="M118" i="1"/>
  <c r="M114" i="1"/>
  <c r="M104" i="1"/>
  <c r="M131" i="1"/>
  <c r="M127" i="1"/>
  <c r="M121" i="1"/>
  <c r="M116" i="1"/>
  <c r="M105" i="1"/>
  <c r="Y7" i="1"/>
  <c r="Y6" i="1"/>
  <c r="N127" i="1"/>
  <c r="N101" i="1"/>
  <c r="Z184" i="1"/>
  <c r="Z159" i="1"/>
  <c r="Z213" i="1"/>
  <c r="Z207" i="1"/>
  <c r="Z201" i="1"/>
  <c r="Z194" i="1"/>
  <c r="Z188" i="1"/>
  <c r="Z182" i="1"/>
  <c r="Z175" i="1"/>
  <c r="Z169" i="1"/>
  <c r="Z163" i="1"/>
  <c r="Z157" i="1"/>
  <c r="Z150" i="1"/>
  <c r="Z144" i="1"/>
  <c r="Z137" i="1"/>
  <c r="Z131" i="1"/>
  <c r="Z125" i="1"/>
  <c r="Z118" i="1"/>
  <c r="Z112" i="1"/>
  <c r="Z105" i="1"/>
  <c r="Z99" i="1"/>
  <c r="Z93" i="1"/>
  <c r="Z86" i="1"/>
  <c r="Z80" i="1"/>
  <c r="Z74" i="1"/>
  <c r="Z67" i="1"/>
  <c r="Z61" i="1"/>
  <c r="Z54" i="1"/>
  <c r="Z48" i="1"/>
  <c r="Z42" i="1"/>
  <c r="Z35" i="1"/>
  <c r="Z29" i="1"/>
  <c r="Z23" i="1"/>
  <c r="Z16" i="1"/>
  <c r="Z10" i="1"/>
  <c r="Z212" i="1"/>
  <c r="Z206" i="1"/>
  <c r="Z200" i="1"/>
  <c r="Z193" i="1"/>
  <c r="Z187" i="1"/>
  <c r="Z181" i="1"/>
  <c r="Z174" i="1"/>
  <c r="Z168" i="1"/>
  <c r="Z162" i="1"/>
  <c r="Z156" i="1"/>
  <c r="Z149" i="1"/>
  <c r="Z143" i="1"/>
  <c r="Z136" i="1"/>
  <c r="Z130" i="1"/>
  <c r="Z123" i="1"/>
  <c r="Z117" i="1"/>
  <c r="Z111" i="1"/>
  <c r="Z104" i="1"/>
  <c r="Z98" i="1"/>
  <c r="Z92" i="1"/>
  <c r="Z85" i="1"/>
  <c r="Z79" i="1"/>
  <c r="Z73" i="1"/>
  <c r="Z66" i="1"/>
  <c r="Z60" i="1"/>
  <c r="Z53" i="1"/>
  <c r="Z47" i="1"/>
  <c r="Z41" i="1"/>
  <c r="Z34" i="1"/>
  <c r="Z28" i="1"/>
  <c r="Z22" i="1"/>
  <c r="Z15" i="1"/>
  <c r="Z9" i="1"/>
  <c r="Z211" i="1"/>
  <c r="Z205" i="1"/>
  <c r="Z199" i="1"/>
  <c r="Z192" i="1"/>
  <c r="Z186" i="1"/>
  <c r="Z180" i="1"/>
  <c r="Z173" i="1"/>
  <c r="Z167" i="1"/>
  <c r="Z161" i="1"/>
  <c r="Z155" i="1"/>
  <c r="Z148" i="1"/>
  <c r="Z141" i="1"/>
  <c r="Z135" i="1"/>
  <c r="Z129" i="1"/>
  <c r="Z122" i="1"/>
  <c r="Z116" i="1"/>
  <c r="Z110" i="1"/>
  <c r="Z103" i="1"/>
  <c r="Z97" i="1"/>
  <c r="Z91" i="1"/>
  <c r="Z84" i="1"/>
  <c r="Z78" i="1"/>
  <c r="Z72" i="1"/>
  <c r="Z65" i="1"/>
  <c r="Z59" i="1"/>
  <c r="Z52" i="1"/>
  <c r="Z46" i="1"/>
  <c r="Z40" i="1"/>
  <c r="Z33" i="1"/>
  <c r="Z27" i="1"/>
  <c r="Z21" i="1"/>
  <c r="Z14" i="1"/>
  <c r="Z8" i="1"/>
  <c r="Z210" i="1"/>
  <c r="Z204" i="1"/>
  <c r="Z198" i="1"/>
  <c r="Z191" i="1"/>
  <c r="Z185" i="1"/>
  <c r="Z179" i="1"/>
  <c r="Z172" i="1"/>
  <c r="Z166" i="1"/>
  <c r="Z160" i="1"/>
  <c r="Z154" i="1"/>
  <c r="Z147" i="1"/>
  <c r="Z140" i="1"/>
  <c r="Z134" i="1"/>
  <c r="Z128" i="1"/>
  <c r="Z121" i="1"/>
  <c r="Z115" i="1"/>
  <c r="Z109" i="1"/>
  <c r="Z102" i="1"/>
  <c r="Z96" i="1"/>
  <c r="Z90" i="1"/>
  <c r="Z83" i="1"/>
  <c r="Z77" i="1"/>
  <c r="Z70" i="1"/>
  <c r="Z64" i="1"/>
  <c r="Z58" i="1"/>
  <c r="Z51" i="1"/>
  <c r="Z45" i="1"/>
  <c r="Z39" i="1"/>
  <c r="Z32" i="1"/>
  <c r="Z26" i="1"/>
  <c r="Z20" i="1"/>
  <c r="Z13" i="1"/>
  <c r="Z7" i="1"/>
  <c r="N213" i="1"/>
  <c r="N207" i="1"/>
  <c r="N201" i="1"/>
  <c r="N194" i="1"/>
  <c r="N188" i="1"/>
  <c r="N182" i="1"/>
  <c r="N175" i="1"/>
  <c r="N169" i="1"/>
  <c r="N163" i="1"/>
  <c r="N157" i="1"/>
  <c r="N150" i="1"/>
  <c r="N144" i="1"/>
  <c r="N137" i="1"/>
  <c r="N131" i="1"/>
  <c r="N125" i="1"/>
  <c r="N118" i="1"/>
  <c r="N112" i="1"/>
  <c r="N105" i="1"/>
  <c r="N99" i="1"/>
  <c r="N93" i="1"/>
  <c r="N86" i="1"/>
  <c r="N80" i="1"/>
  <c r="N74" i="1"/>
  <c r="N67" i="1"/>
  <c r="N61" i="1"/>
  <c r="N54" i="1"/>
  <c r="N48" i="1"/>
  <c r="N42" i="1"/>
  <c r="N35" i="1"/>
  <c r="N29" i="1"/>
  <c r="N23" i="1"/>
  <c r="N16" i="1"/>
  <c r="N10" i="1"/>
  <c r="N212" i="1"/>
  <c r="N206" i="1"/>
  <c r="N200" i="1"/>
  <c r="N193" i="1"/>
  <c r="N187" i="1"/>
  <c r="N181" i="1"/>
  <c r="N174" i="1"/>
  <c r="N168" i="1"/>
  <c r="N162" i="1"/>
  <c r="N156" i="1"/>
  <c r="N149" i="1"/>
  <c r="N143" i="1"/>
  <c r="N136" i="1"/>
  <c r="N130" i="1"/>
  <c r="N123" i="1"/>
  <c r="N117" i="1"/>
  <c r="N111" i="1"/>
  <c r="N104" i="1"/>
  <c r="N98" i="1"/>
  <c r="N92" i="1"/>
  <c r="N85" i="1"/>
  <c r="N79" i="1"/>
  <c r="N73" i="1"/>
  <c r="N66" i="1"/>
  <c r="N60" i="1"/>
  <c r="N53" i="1"/>
  <c r="N47" i="1"/>
  <c r="N41" i="1"/>
  <c r="N34" i="1"/>
  <c r="N28" i="1"/>
  <c r="N22" i="1"/>
  <c r="N15" i="1"/>
  <c r="N9" i="1"/>
  <c r="N211" i="1"/>
  <c r="N205" i="1"/>
  <c r="N199" i="1"/>
  <c r="N192" i="1"/>
  <c r="N186" i="1"/>
  <c r="N180" i="1"/>
  <c r="N173" i="1"/>
  <c r="N167" i="1"/>
  <c r="N161" i="1"/>
  <c r="N155" i="1"/>
  <c r="N148" i="1"/>
  <c r="N141" i="1"/>
  <c r="N135" i="1"/>
  <c r="N129" i="1"/>
  <c r="N122" i="1"/>
  <c r="N116" i="1"/>
  <c r="N110" i="1"/>
  <c r="N103" i="1"/>
  <c r="N97" i="1"/>
  <c r="N91" i="1"/>
  <c r="N84" i="1"/>
  <c r="N78" i="1"/>
  <c r="N72" i="1"/>
  <c r="N65" i="1"/>
  <c r="N59" i="1"/>
  <c r="N52" i="1"/>
  <c r="N46" i="1"/>
  <c r="N40" i="1"/>
  <c r="N33" i="1"/>
  <c r="N27" i="1"/>
  <c r="N21" i="1"/>
  <c r="N14" i="1"/>
  <c r="N8" i="1"/>
  <c r="N210" i="1"/>
  <c r="N204" i="1"/>
  <c r="N198" i="1"/>
  <c r="N191" i="1"/>
  <c r="N185" i="1"/>
  <c r="N179" i="1"/>
  <c r="N172" i="1"/>
  <c r="N166" i="1"/>
  <c r="N160" i="1"/>
  <c r="N154" i="1"/>
  <c r="N147" i="1"/>
  <c r="N140" i="1"/>
  <c r="N134" i="1"/>
  <c r="N128" i="1"/>
  <c r="N121" i="1"/>
  <c r="N115" i="1"/>
  <c r="N109" i="1"/>
  <c r="N102" i="1"/>
  <c r="N96" i="1"/>
  <c r="N90" i="1"/>
  <c r="N83" i="1"/>
  <c r="N77" i="1"/>
  <c r="N70" i="1"/>
  <c r="N64" i="1"/>
  <c r="N58" i="1"/>
  <c r="N51" i="1"/>
  <c r="N45" i="1"/>
  <c r="N39" i="1"/>
  <c r="N32" i="1"/>
  <c r="N26" i="1"/>
  <c r="N20" i="1"/>
  <c r="N13" i="1"/>
  <c r="N7" i="1"/>
  <c r="Y4" i="1"/>
  <c r="Z4" i="1"/>
  <c r="N4" i="1"/>
  <c r="M4" i="1"/>
  <c r="C4" i="5" l="1"/>
  <c r="F4" i="5"/>
  <c r="D4" i="5"/>
  <c r="B4" i="5"/>
  <c r="E4" i="5"/>
  <c r="E3" i="5"/>
  <c r="D3" i="5"/>
  <c r="F3" i="5"/>
  <c r="C3" i="5"/>
  <c r="B3" i="5"/>
  <c r="L4" i="1"/>
  <c r="L5" i="1" s="1"/>
  <c r="L6" i="1" s="1"/>
  <c r="L7" i="1" s="1"/>
  <c r="K4" i="1"/>
  <c r="K5" i="1" s="1"/>
  <c r="K6" i="1" s="1"/>
  <c r="K7" i="1" s="1"/>
  <c r="K8" i="1" l="1"/>
  <c r="K9" i="1" s="1"/>
  <c r="K10" i="1" s="1"/>
  <c r="L8" i="1"/>
  <c r="L9" i="1" s="1"/>
  <c r="L10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3" i="1"/>
  <c r="B144" i="1"/>
  <c r="B145" i="1"/>
  <c r="B146" i="1"/>
  <c r="B147" i="1"/>
  <c r="B148" i="1"/>
  <c r="B149" i="1"/>
  <c r="B150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3" i="1"/>
  <c r="A1" i="1"/>
  <c r="L11" i="1" l="1"/>
  <c r="L12" i="1" s="1"/>
  <c r="L13" i="1" s="1"/>
  <c r="L14" i="1" s="1"/>
  <c r="L15" i="1" s="1"/>
  <c r="L16" i="1" s="1"/>
  <c r="L17" i="1" s="1"/>
  <c r="L18" i="1" s="1"/>
  <c r="K11" i="1"/>
  <c r="K12" i="1" s="1"/>
  <c r="K13" i="1" s="1"/>
  <c r="K14" i="1" s="1"/>
  <c r="K15" i="1" s="1"/>
  <c r="K16" i="1" s="1"/>
  <c r="K17" i="1" s="1"/>
  <c r="K18" i="1" s="1"/>
  <c r="L20" i="1" l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19" i="1"/>
  <c r="K20" i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19" i="1"/>
  <c r="K40" i="1" l="1"/>
  <c r="K41" i="1" s="1"/>
  <c r="K42" i="1" s="1"/>
  <c r="K43" i="1" s="1"/>
  <c r="K44" i="1" s="1"/>
  <c r="L40" i="1"/>
  <c r="L41" i="1" s="1"/>
  <c r="L42" i="1" s="1"/>
  <c r="L43" i="1" s="1"/>
  <c r="L44" i="1" s="1"/>
  <c r="L45" i="1" l="1"/>
  <c r="L46" i="1" s="1"/>
  <c r="L47" i="1" s="1"/>
  <c r="L48" i="1" s="1"/>
  <c r="L49" i="1" s="1"/>
  <c r="L50" i="1" s="1"/>
  <c r="L51" i="1" s="1"/>
  <c r="L52" i="1" s="1"/>
  <c r="L53" i="1" s="1"/>
  <c r="L54" i="1" s="1"/>
  <c r="K45" i="1"/>
  <c r="K46" i="1" s="1"/>
  <c r="K47" i="1" s="1"/>
  <c r="K48" i="1" s="1"/>
  <c r="K49" i="1" s="1"/>
  <c r="K50" i="1" s="1"/>
  <c r="K51" i="1" s="1"/>
  <c r="K52" i="1" s="1"/>
  <c r="K53" i="1" s="1"/>
  <c r="K54" i="1" s="1"/>
  <c r="K56" i="1" l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55" i="1"/>
  <c r="L55" i="1"/>
  <c r="L56" i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K71" i="1" l="1"/>
  <c r="L71" i="1"/>
  <c r="K88" i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87" i="1"/>
  <c r="L88" i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87" i="1"/>
  <c r="L107" i="1" l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06" i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06" i="1"/>
  <c r="K125" i="1" l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24" i="1"/>
  <c r="L125" i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24" i="1"/>
  <c r="L143" i="1" l="1"/>
  <c r="L144" i="1" s="1"/>
  <c r="L145" i="1" s="1"/>
  <c r="L146" i="1" s="1"/>
  <c r="L147" i="1" s="1"/>
  <c r="L148" i="1" s="1"/>
  <c r="L149" i="1" s="1"/>
  <c r="L150" i="1" s="1"/>
  <c r="L142" i="1"/>
  <c r="K143" i="1"/>
  <c r="K144" i="1" s="1"/>
  <c r="K145" i="1" s="1"/>
  <c r="K146" i="1" s="1"/>
  <c r="K147" i="1" s="1"/>
  <c r="K148" i="1" s="1"/>
  <c r="K149" i="1" s="1"/>
  <c r="K150" i="1" s="1"/>
  <c r="K142" i="1"/>
  <c r="K152" i="1" l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51" i="1"/>
  <c r="L152" i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51" i="1"/>
  <c r="L179" i="1" l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78" i="1"/>
  <c r="K179" i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78" i="1"/>
  <c r="L197" i="1" l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196" i="1"/>
  <c r="K197" i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196" i="1"/>
</calcChain>
</file>

<file path=xl/sharedStrings.xml><?xml version="1.0" encoding="utf-8"?>
<sst xmlns="http://schemas.openxmlformats.org/spreadsheetml/2006/main" count="1361" uniqueCount="175">
  <si>
    <t>日付</t>
    <rPh sb="0" eb="2">
      <t>ヒヅケ</t>
    </rPh>
    <phoneticPr fontId="3"/>
  </si>
  <si>
    <t>曜日</t>
    <rPh sb="0" eb="2">
      <t>ヨウビ</t>
    </rPh>
    <phoneticPr fontId="3"/>
  </si>
  <si>
    <t>予実区分</t>
    <rPh sb="0" eb="2">
      <t>ヨジツ</t>
    </rPh>
    <rPh sb="2" eb="4">
      <t>クブン</t>
    </rPh>
    <phoneticPr fontId="3"/>
  </si>
  <si>
    <t>種別</t>
    <rPh sb="0" eb="2">
      <t>シュベツ</t>
    </rPh>
    <phoneticPr fontId="3"/>
  </si>
  <si>
    <t>入金口座</t>
  </si>
  <si>
    <t>入金口座</t>
    <rPh sb="0" eb="2">
      <t>ニュウキン</t>
    </rPh>
    <rPh sb="2" eb="4">
      <t>コウザ</t>
    </rPh>
    <phoneticPr fontId="3"/>
  </si>
  <si>
    <t>出金口座</t>
    <rPh sb="0" eb="2">
      <t>シュッキン</t>
    </rPh>
    <rPh sb="2" eb="4">
      <t>コウザ</t>
    </rPh>
    <phoneticPr fontId="3"/>
  </si>
  <si>
    <t>大項目</t>
    <rPh sb="0" eb="3">
      <t>ダイコウモク</t>
    </rPh>
    <phoneticPr fontId="3"/>
  </si>
  <si>
    <t>中項目</t>
    <rPh sb="0" eb="3">
      <t>チュウコウモク</t>
    </rPh>
    <phoneticPr fontId="3"/>
  </si>
  <si>
    <t>摘要</t>
    <rPh sb="0" eb="2">
      <t>テキヨウ</t>
    </rPh>
    <phoneticPr fontId="3"/>
  </si>
  <si>
    <t>金額</t>
    <rPh sb="0" eb="2">
      <t>キンガク</t>
    </rPh>
    <phoneticPr fontId="3"/>
  </si>
  <si>
    <t>予算</t>
    <rPh sb="0" eb="2">
      <t>ヨサン</t>
    </rPh>
    <phoneticPr fontId="3"/>
  </si>
  <si>
    <t>実績</t>
    <rPh sb="0" eb="2">
      <t>ジッセキ</t>
    </rPh>
    <phoneticPr fontId="3"/>
  </si>
  <si>
    <t>予算収入合計</t>
    <rPh sb="0" eb="2">
      <t>ヨサン</t>
    </rPh>
    <rPh sb="2" eb="4">
      <t>シュウニュウ</t>
    </rPh>
    <rPh sb="4" eb="6">
      <t>ゴウケイ</t>
    </rPh>
    <phoneticPr fontId="3"/>
  </si>
  <si>
    <t>予算支出合計</t>
    <rPh sb="0" eb="2">
      <t>ヨサン</t>
    </rPh>
    <rPh sb="2" eb="4">
      <t>シシュツ</t>
    </rPh>
    <rPh sb="4" eb="6">
      <t>ゴウケイ</t>
    </rPh>
    <phoneticPr fontId="3"/>
  </si>
  <si>
    <t>貯金</t>
    <rPh sb="0" eb="2">
      <t>チョキン</t>
    </rPh>
    <phoneticPr fontId="3"/>
  </si>
  <si>
    <t>貯金入金</t>
    <rPh sb="0" eb="2">
      <t>チョキン</t>
    </rPh>
    <rPh sb="2" eb="4">
      <t>ニュウキン</t>
    </rPh>
    <phoneticPr fontId="3"/>
  </si>
  <si>
    <t>貯金出金</t>
    <rPh sb="0" eb="2">
      <t>チョキン</t>
    </rPh>
    <rPh sb="2" eb="4">
      <t>シュッキン</t>
    </rPh>
    <phoneticPr fontId="3"/>
  </si>
  <si>
    <t>実績収入合計</t>
    <rPh sb="0" eb="2">
      <t>ジッセキ</t>
    </rPh>
    <rPh sb="2" eb="4">
      <t>シュウニュウ</t>
    </rPh>
    <rPh sb="4" eb="6">
      <t>ゴウケイ</t>
    </rPh>
    <phoneticPr fontId="3"/>
  </si>
  <si>
    <t>実績支出合計</t>
    <rPh sb="0" eb="2">
      <t>ジッセキ</t>
    </rPh>
    <rPh sb="2" eb="4">
      <t>シシュツ</t>
    </rPh>
    <rPh sb="4" eb="6">
      <t>ゴウケイ</t>
    </rPh>
    <phoneticPr fontId="3"/>
  </si>
  <si>
    <t>残高調整</t>
    <rPh sb="0" eb="4">
      <t>ザンダカチョウセイ</t>
    </rPh>
    <phoneticPr fontId="3"/>
  </si>
  <si>
    <t>実施</t>
    <rPh sb="0" eb="2">
      <t>ジッシ</t>
    </rPh>
    <phoneticPr fontId="3"/>
  </si>
  <si>
    <t>口座</t>
    <rPh sb="0" eb="2">
      <t>コウザ</t>
    </rPh>
    <phoneticPr fontId="3"/>
  </si>
  <si>
    <t>繰越</t>
    <rPh sb="0" eb="2">
      <t>クリコシ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</si>
  <si>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</si>
  <si>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</si>
  <si>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振替</t>
    <rPh sb="0" eb="2">
      <t>フリカエ</t>
    </rPh>
    <phoneticPr fontId="3"/>
  </si>
  <si>
    <t>借入</t>
    <rPh sb="0" eb="2">
      <t>カリイレ</t>
    </rPh>
    <phoneticPr fontId="3"/>
  </si>
  <si>
    <t>クレカ</t>
  </si>
  <si>
    <t>クレカ</t>
    <phoneticPr fontId="3"/>
  </si>
  <si>
    <t>給与</t>
    <rPh sb="0" eb="2">
      <t>キュウヨ</t>
    </rPh>
    <phoneticPr fontId="3"/>
  </si>
  <si>
    <t>特別収入</t>
    <rPh sb="0" eb="2">
      <t>トクベツ</t>
    </rPh>
    <rPh sb="2" eb="4">
      <t>シュウニュウ</t>
    </rPh>
    <phoneticPr fontId="3"/>
  </si>
  <si>
    <t>その他</t>
    <rPh sb="2" eb="3">
      <t>タ</t>
    </rPh>
    <phoneticPr fontId="3"/>
  </si>
  <si>
    <t>食費</t>
    <rPh sb="0" eb="2">
      <t>ショクヒ</t>
    </rPh>
    <phoneticPr fontId="3"/>
  </si>
  <si>
    <t>日用品</t>
    <rPh sb="0" eb="3">
      <t>ニチヨウヒン</t>
    </rPh>
    <phoneticPr fontId="3"/>
  </si>
  <si>
    <t>光熱費</t>
    <rPh sb="0" eb="3">
      <t>コウネツヒ</t>
    </rPh>
    <phoneticPr fontId="3"/>
  </si>
  <si>
    <t>通信費</t>
    <rPh sb="0" eb="3">
      <t>ツウシンヒ</t>
    </rPh>
    <phoneticPr fontId="3"/>
  </si>
  <si>
    <t>趣味・娯楽</t>
    <rPh sb="0" eb="2">
      <t>シュミ</t>
    </rPh>
    <rPh sb="3" eb="5">
      <t>ゴラク</t>
    </rPh>
    <phoneticPr fontId="3"/>
  </si>
  <si>
    <t>車</t>
    <rPh sb="0" eb="1">
      <t>クルマ</t>
    </rPh>
    <phoneticPr fontId="3"/>
  </si>
  <si>
    <t>返済</t>
    <rPh sb="0" eb="2">
      <t>ヘンサイ</t>
    </rPh>
    <phoneticPr fontId="3"/>
  </si>
  <si>
    <t>住宅</t>
    <rPh sb="0" eb="2">
      <t>ジュウタク</t>
    </rPh>
    <phoneticPr fontId="3"/>
  </si>
  <si>
    <t>税金</t>
    <rPh sb="0" eb="2">
      <t>ゼイキン</t>
    </rPh>
    <phoneticPr fontId="3"/>
  </si>
  <si>
    <t>保険</t>
    <rPh sb="0" eb="2">
      <t>ホケン</t>
    </rPh>
    <phoneticPr fontId="3"/>
  </si>
  <si>
    <t>健康・医療</t>
    <rPh sb="0" eb="2">
      <t>ケンコウ</t>
    </rPh>
    <rPh sb="3" eb="5">
      <t>イリョウ</t>
    </rPh>
    <phoneticPr fontId="3"/>
  </si>
  <si>
    <t>衣服・美容</t>
    <rPh sb="0" eb="2">
      <t>イフク</t>
    </rPh>
    <rPh sb="3" eb="5">
      <t>ビヨウ</t>
    </rPh>
    <phoneticPr fontId="3"/>
  </si>
  <si>
    <t>交際費</t>
    <rPh sb="0" eb="3">
      <t>コウサイヒ</t>
    </rPh>
    <phoneticPr fontId="3"/>
  </si>
  <si>
    <t>交通費</t>
    <rPh sb="0" eb="3">
      <t>コウツウヒ</t>
    </rPh>
    <phoneticPr fontId="3"/>
  </si>
  <si>
    <t>おこづかい</t>
    <phoneticPr fontId="3"/>
  </si>
  <si>
    <t>特別支出</t>
    <rPh sb="0" eb="2">
      <t>トクベツ</t>
    </rPh>
    <rPh sb="2" eb="4">
      <t>シシュツ</t>
    </rPh>
    <phoneticPr fontId="3"/>
  </si>
  <si>
    <t>種別.</t>
  </si>
  <si>
    <t>食料品</t>
    <rPh sb="0" eb="3">
      <t>ショクリョウヒン</t>
    </rPh>
    <phoneticPr fontId="3"/>
  </si>
  <si>
    <t>外食</t>
    <rPh sb="0" eb="2">
      <t>ガイショク</t>
    </rPh>
    <phoneticPr fontId="3"/>
  </si>
  <si>
    <t>キッチン用品</t>
    <rPh sb="4" eb="6">
      <t>ヨウヒン</t>
    </rPh>
    <phoneticPr fontId="3"/>
  </si>
  <si>
    <t>お風呂用品</t>
    <rPh sb="1" eb="5">
      <t>フロヨウヒン</t>
    </rPh>
    <phoneticPr fontId="3"/>
  </si>
  <si>
    <t>掃除用品</t>
    <rPh sb="0" eb="2">
      <t>ソウジ</t>
    </rPh>
    <rPh sb="2" eb="4">
      <t>ヨウヒン</t>
    </rPh>
    <phoneticPr fontId="3"/>
  </si>
  <si>
    <t>消耗品</t>
    <rPh sb="0" eb="3">
      <t>ショウモウヒン</t>
    </rPh>
    <phoneticPr fontId="3"/>
  </si>
  <si>
    <t>生活雑貨</t>
    <rPh sb="0" eb="4">
      <t>セイカツザッカ</t>
    </rPh>
    <phoneticPr fontId="3"/>
  </si>
  <si>
    <t>電気</t>
    <rPh sb="0" eb="2">
      <t>デンキ</t>
    </rPh>
    <phoneticPr fontId="3"/>
  </si>
  <si>
    <t>ガス</t>
  </si>
  <si>
    <t>ガス</t>
    <phoneticPr fontId="3"/>
  </si>
  <si>
    <t>水道</t>
    <rPh sb="0" eb="2">
      <t>スイドウ</t>
    </rPh>
    <phoneticPr fontId="3"/>
  </si>
  <si>
    <t>携帯</t>
    <rPh sb="0" eb="2">
      <t>ケイタイ</t>
    </rPh>
    <phoneticPr fontId="3"/>
  </si>
  <si>
    <t>ネット回線</t>
    <rPh sb="3" eb="5">
      <t>カイセン</t>
    </rPh>
    <phoneticPr fontId="3"/>
  </si>
  <si>
    <t>切手</t>
    <rPh sb="0" eb="2">
      <t>キッテ</t>
    </rPh>
    <phoneticPr fontId="3"/>
  </si>
  <si>
    <t>宅急便</t>
    <rPh sb="0" eb="3">
      <t>タッキュウビン</t>
    </rPh>
    <phoneticPr fontId="3"/>
  </si>
  <si>
    <t>情報サービス</t>
    <rPh sb="0" eb="2">
      <t>ジョウホウ</t>
    </rPh>
    <phoneticPr fontId="3"/>
  </si>
  <si>
    <t>放送視聴</t>
    <rPh sb="0" eb="2">
      <t>ホウソウ</t>
    </rPh>
    <rPh sb="2" eb="4">
      <t>シチョウ</t>
    </rPh>
    <phoneticPr fontId="3"/>
  </si>
  <si>
    <t>アウトドア</t>
    <phoneticPr fontId="3"/>
  </si>
  <si>
    <t>旅行</t>
    <rPh sb="0" eb="2">
      <t>リョコウ</t>
    </rPh>
    <phoneticPr fontId="3"/>
  </si>
  <si>
    <t>ガソリン</t>
    <phoneticPr fontId="3"/>
  </si>
  <si>
    <t>駐車場</t>
    <rPh sb="0" eb="3">
      <t>チュウシャジョウ</t>
    </rPh>
    <phoneticPr fontId="3"/>
  </si>
  <si>
    <t>高速</t>
    <rPh sb="0" eb="2">
      <t>コウソク</t>
    </rPh>
    <phoneticPr fontId="3"/>
  </si>
  <si>
    <t>車検</t>
    <rPh sb="0" eb="2">
      <t>シャケン</t>
    </rPh>
    <phoneticPr fontId="3"/>
  </si>
  <si>
    <t>修理・整備</t>
    <rPh sb="0" eb="2">
      <t>シュウリ</t>
    </rPh>
    <rPh sb="3" eb="5">
      <t>セイビ</t>
    </rPh>
    <phoneticPr fontId="3"/>
  </si>
  <si>
    <t>家賃</t>
    <rPh sb="0" eb="2">
      <t>ヤチン</t>
    </rPh>
    <phoneticPr fontId="3"/>
  </si>
  <si>
    <t>更新料</t>
    <rPh sb="0" eb="3">
      <t>コウシンリョウ</t>
    </rPh>
    <phoneticPr fontId="3"/>
  </si>
  <si>
    <t>国保_前年</t>
    <rPh sb="0" eb="2">
      <t>コクホ</t>
    </rPh>
    <rPh sb="3" eb="5">
      <t>ゼンネン</t>
    </rPh>
    <phoneticPr fontId="3"/>
  </si>
  <si>
    <t>国保_当年</t>
    <rPh sb="0" eb="2">
      <t>コクホ</t>
    </rPh>
    <rPh sb="3" eb="5">
      <t>トウネン</t>
    </rPh>
    <phoneticPr fontId="3"/>
  </si>
  <si>
    <t>年金_前年</t>
    <rPh sb="0" eb="2">
      <t>ネンキン</t>
    </rPh>
    <rPh sb="3" eb="5">
      <t>ゼンネン</t>
    </rPh>
    <phoneticPr fontId="3"/>
  </si>
  <si>
    <t>年金_当年</t>
    <rPh sb="0" eb="2">
      <t>ネンキン</t>
    </rPh>
    <rPh sb="3" eb="5">
      <t>トウネン</t>
    </rPh>
    <phoneticPr fontId="3"/>
  </si>
  <si>
    <t>自動車税</t>
    <rPh sb="0" eb="4">
      <t>ジドウシャゼイ</t>
    </rPh>
    <phoneticPr fontId="3"/>
  </si>
  <si>
    <t>手数料</t>
    <rPh sb="0" eb="3">
      <t>テスウリョウ</t>
    </rPh>
    <phoneticPr fontId="3"/>
  </si>
  <si>
    <t>生命保険</t>
    <rPh sb="0" eb="4">
      <t>セイメイホケン</t>
    </rPh>
    <phoneticPr fontId="3"/>
  </si>
  <si>
    <t>病院</t>
    <rPh sb="0" eb="2">
      <t>ビョウイン</t>
    </rPh>
    <phoneticPr fontId="3"/>
  </si>
  <si>
    <t>処方箋薬</t>
    <rPh sb="0" eb="4">
      <t>ショホウセンヤク</t>
    </rPh>
    <phoneticPr fontId="3"/>
  </si>
  <si>
    <t>市販薬</t>
    <rPh sb="0" eb="3">
      <t>シハンヤク</t>
    </rPh>
    <phoneticPr fontId="3"/>
  </si>
  <si>
    <t>ボディケア</t>
    <phoneticPr fontId="3"/>
  </si>
  <si>
    <t>衣類</t>
    <rPh sb="0" eb="2">
      <t>イルイ</t>
    </rPh>
    <phoneticPr fontId="3"/>
  </si>
  <si>
    <t>靴下</t>
    <rPh sb="0" eb="2">
      <t>クツシタ</t>
    </rPh>
    <phoneticPr fontId="3"/>
  </si>
  <si>
    <t>靴</t>
    <rPh sb="0" eb="1">
      <t>クツ</t>
    </rPh>
    <phoneticPr fontId="3"/>
  </si>
  <si>
    <t>下着・肌着</t>
    <rPh sb="0" eb="2">
      <t>シタギ</t>
    </rPh>
    <rPh sb="3" eb="5">
      <t>ハダギ</t>
    </rPh>
    <phoneticPr fontId="3"/>
  </si>
  <si>
    <t>美容・理容</t>
    <rPh sb="0" eb="2">
      <t>ビヨウ</t>
    </rPh>
    <rPh sb="3" eb="5">
      <t>リヨウ</t>
    </rPh>
    <phoneticPr fontId="3"/>
  </si>
  <si>
    <t>スキンケア</t>
    <phoneticPr fontId="3"/>
  </si>
  <si>
    <t>化粧品</t>
    <rPh sb="0" eb="3">
      <t>ケショウヒン</t>
    </rPh>
    <phoneticPr fontId="3"/>
  </si>
  <si>
    <t>クリーニング</t>
    <phoneticPr fontId="3"/>
  </si>
  <si>
    <t>誕生日</t>
    <rPh sb="0" eb="3">
      <t>タンジョウビ</t>
    </rPh>
    <phoneticPr fontId="3"/>
  </si>
  <si>
    <t>冠婚葬祭</t>
    <rPh sb="0" eb="4">
      <t>カンコンソウサイ</t>
    </rPh>
    <phoneticPr fontId="3"/>
  </si>
  <si>
    <t>食事会</t>
    <rPh sb="0" eb="3">
      <t>ショクジカイ</t>
    </rPh>
    <phoneticPr fontId="3"/>
  </si>
  <si>
    <t>電車</t>
    <rPh sb="0" eb="2">
      <t>デンシャ</t>
    </rPh>
    <phoneticPr fontId="3"/>
  </si>
  <si>
    <t>バス</t>
    <phoneticPr fontId="3"/>
  </si>
  <si>
    <t>集計</t>
  </si>
  <si>
    <t>貯金入金10</t>
    <rPh sb="0" eb="2">
      <t>チョキンニュウキン1010</t>
    </rPh>
    <phoneticPr fontId="3"/>
  </si>
  <si>
    <t>貯金出金11</t>
    <rPh sb="0" eb="2">
      <t>チョキンシュッキン1111</t>
    </rPh>
    <phoneticPr fontId="3"/>
  </si>
  <si>
    <t>食料品</t>
    <rPh sb="0" eb="3">
      <t>ショクリョウヒン</t>
    </rPh>
    <phoneticPr fontId="1"/>
  </si>
  <si>
    <t>生命保険</t>
    <rPh sb="0" eb="4">
      <t>セイメイホケン</t>
    </rPh>
    <phoneticPr fontId="1"/>
  </si>
  <si>
    <t>携帯</t>
    <rPh sb="0" eb="2">
      <t>ケイタイ</t>
    </rPh>
    <phoneticPr fontId="1"/>
  </si>
  <si>
    <t>電気</t>
    <rPh sb="0" eb="2">
      <t>デンキ</t>
    </rPh>
    <phoneticPr fontId="1"/>
  </si>
  <si>
    <t>水道</t>
    <rPh sb="0" eb="2">
      <t>スイドウ</t>
    </rPh>
    <phoneticPr fontId="1"/>
  </si>
  <si>
    <t>家賃</t>
    <rPh sb="0" eb="2">
      <t>ヤチン</t>
    </rPh>
    <phoneticPr fontId="1"/>
  </si>
  <si>
    <t>ネット回線</t>
    <rPh sb="3" eb="5">
      <t>カイセン</t>
    </rPh>
    <phoneticPr fontId="1"/>
  </si>
  <si>
    <t>国保_前年分</t>
    <rPh sb="0" eb="2">
      <t>コクホ</t>
    </rPh>
    <rPh sb="3" eb="5">
      <t>ゼンネン</t>
    </rPh>
    <rPh sb="5" eb="6">
      <t>ブン</t>
    </rPh>
    <phoneticPr fontId="1"/>
  </si>
  <si>
    <t>年金_前年分</t>
    <rPh sb="0" eb="2">
      <t>ネンキン</t>
    </rPh>
    <rPh sb="3" eb="5">
      <t>ゼンネン</t>
    </rPh>
    <rPh sb="5" eb="6">
      <t>ブン</t>
    </rPh>
    <phoneticPr fontId="1"/>
  </si>
  <si>
    <t>国保_当年分</t>
    <rPh sb="0" eb="2">
      <t>コクホ</t>
    </rPh>
    <rPh sb="3" eb="6">
      <t>トウネンブン</t>
    </rPh>
    <phoneticPr fontId="1"/>
  </si>
  <si>
    <t>年金_当年分</t>
    <rPh sb="0" eb="2">
      <t>ネンキン</t>
    </rPh>
    <rPh sb="3" eb="6">
      <t>トウネンブン</t>
    </rPh>
    <phoneticPr fontId="1"/>
  </si>
  <si>
    <t>行ラベル</t>
  </si>
  <si>
    <t>総計</t>
  </si>
  <si>
    <t>列ラベル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</si>
  <si>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</si>
  <si>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</si>
  <si>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</si>
  <si>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</si>
  <si>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</si>
  <si>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</si>
  <si>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</si>
  <si>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</si>
  <si>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</si>
  <si>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</si>
  <si>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</si>
  <si>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</si>
  <si>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 / 金額</t>
  </si>
  <si>
    <t>◆予実残高</t>
    <rPh sb="1" eb="3">
      <t>ヨジツ</t>
    </rPh>
    <rPh sb="3" eb="5">
      <t>ザンダカ</t>
    </rPh>
    <phoneticPr fontId="3"/>
  </si>
  <si>
    <t>おこづかい</t>
  </si>
  <si>
    <t>貯金</t>
  </si>
  <si>
    <t>給与</t>
  </si>
  <si>
    <t>収入</t>
  </si>
  <si>
    <t>食費</t>
  </si>
  <si>
    <t>日用品</t>
  </si>
  <si>
    <t>保険</t>
  </si>
  <si>
    <t>返済</t>
  </si>
  <si>
    <t>通信費</t>
  </si>
  <si>
    <t>光熱費</t>
  </si>
  <si>
    <t>住宅</t>
  </si>
  <si>
    <t>税金</t>
  </si>
  <si>
    <t>支出</t>
  </si>
  <si>
    <t>夫現金</t>
    <rPh sb="1" eb="3">
      <t>ゲンキン</t>
    </rPh>
    <phoneticPr fontId="3"/>
  </si>
  <si>
    <t>夫銀行</t>
    <rPh sb="1" eb="3">
      <t>ギンコウ</t>
    </rPh>
    <phoneticPr fontId="3"/>
  </si>
  <si>
    <t>夫現金収入</t>
    <rPh sb="1" eb="3">
      <t>ゲンキン</t>
    </rPh>
    <rPh sb="3" eb="5">
      <t>シュウニュウ</t>
    </rPh>
    <phoneticPr fontId="3"/>
  </si>
  <si>
    <t>夫現金支出</t>
    <rPh sb="1" eb="3">
      <t>ゲンキン</t>
    </rPh>
    <rPh sb="3" eb="5">
      <t>シシュツ</t>
    </rPh>
    <phoneticPr fontId="3"/>
  </si>
  <si>
    <t>夫銀行収入</t>
    <rPh sb="1" eb="3">
      <t>ギンコウ</t>
    </rPh>
    <rPh sb="3" eb="5">
      <t>シュウニュウ</t>
    </rPh>
    <phoneticPr fontId="3"/>
  </si>
  <si>
    <t>夫銀行支出</t>
    <rPh sb="1" eb="3">
      <t>ギンコウ</t>
    </rPh>
    <rPh sb="3" eb="5">
      <t>シシュツ</t>
    </rPh>
    <phoneticPr fontId="3"/>
  </si>
  <si>
    <t>夫現金収入2</t>
    <phoneticPr fontId="3"/>
  </si>
  <si>
    <t>夫現金支出3</t>
    <phoneticPr fontId="3"/>
  </si>
  <si>
    <t>夫銀行収入6</t>
    <phoneticPr fontId="3"/>
  </si>
  <si>
    <t>夫銀行支出7</t>
    <phoneticPr fontId="3"/>
  </si>
  <si>
    <t>夫給与</t>
  </si>
  <si>
    <t>夫給与</t>
    <rPh sb="1" eb="3">
      <t>キュウヨ</t>
    </rPh>
    <phoneticPr fontId="1"/>
  </si>
  <si>
    <t>夫</t>
  </si>
  <si>
    <t>お小遣い_夫</t>
    <rPh sb="1" eb="3">
      <t>コヅカ</t>
    </rPh>
    <phoneticPr fontId="1"/>
  </si>
  <si>
    <t>夫ボーナス</t>
  </si>
  <si>
    <t>妻現金</t>
    <rPh sb="1" eb="3">
      <t>ゲンキン</t>
    </rPh>
    <phoneticPr fontId="3"/>
  </si>
  <si>
    <t>妻銀行</t>
    <rPh sb="1" eb="3">
      <t>ギンコウ</t>
    </rPh>
    <phoneticPr fontId="3"/>
  </si>
  <si>
    <t>妻現金収入</t>
    <rPh sb="1" eb="3">
      <t>ゲンキン</t>
    </rPh>
    <rPh sb="3" eb="5">
      <t>シュウニュウ</t>
    </rPh>
    <phoneticPr fontId="3"/>
  </si>
  <si>
    <t>妻現金支出</t>
    <rPh sb="1" eb="3">
      <t>ゲンキン</t>
    </rPh>
    <rPh sb="3" eb="5">
      <t>シシュツ</t>
    </rPh>
    <phoneticPr fontId="3"/>
  </si>
  <si>
    <t>妻銀行収入</t>
    <rPh sb="1" eb="3">
      <t>ギンコウ</t>
    </rPh>
    <rPh sb="3" eb="5">
      <t>シュウニュウ</t>
    </rPh>
    <phoneticPr fontId="3"/>
  </si>
  <si>
    <t>妻銀行支出</t>
    <rPh sb="1" eb="3">
      <t>ギンコウ</t>
    </rPh>
    <rPh sb="3" eb="5">
      <t>シシュツ</t>
    </rPh>
    <phoneticPr fontId="3"/>
  </si>
  <si>
    <t>妻現金収入4</t>
    <phoneticPr fontId="3"/>
  </si>
  <si>
    <t>妻現金支出5</t>
    <phoneticPr fontId="3"/>
  </si>
  <si>
    <t>妻銀行収入8</t>
    <phoneticPr fontId="3"/>
  </si>
  <si>
    <t>妻銀行支出9</t>
    <phoneticPr fontId="3"/>
  </si>
  <si>
    <t>妻給与</t>
  </si>
  <si>
    <t>妻給与</t>
    <rPh sb="1" eb="3">
      <t>キュウヨ</t>
    </rPh>
    <phoneticPr fontId="1"/>
  </si>
  <si>
    <t>妻</t>
  </si>
  <si>
    <t>お小遣い_妻</t>
    <rPh sb="1" eb="3">
      <t>コヅカ</t>
    </rPh>
    <phoneticPr fontId="1"/>
  </si>
  <si>
    <t>夫給与</t>
    <rPh sb="1" eb="3">
      <t>キュウヨ</t>
    </rPh>
    <phoneticPr fontId="3"/>
  </si>
  <si>
    <t>妻給与</t>
    <rPh sb="1" eb="3">
      <t>キュウヨ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</si>
</sst>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 ;[Red]\-#,##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0" fillId="0" borderId="0" xfId="1" applyFont="1">
      <alignment vertical="center"/>
    </xf>
    <xf numFmtId="38" fontId="4" fillId="2" borderId="0" xfId="1" applyFont="1" applyFill="1" applyAlignment="1">
      <alignment horizontal="centerContinuous" vertical="center"/>
    </xf>
    <xf numFmtId="38" fontId="4" fillId="3" borderId="0" xfId="1" applyFont="1" applyFill="1" applyAlignment="1">
      <alignment horizontal="centerContinuous" vertical="center"/>
    </xf>
    <xf numFmtId="38" fontId="5" fillId="3" borderId="3" xfId="1" applyFont="1" applyFill="1" applyBorder="1" applyAlignment="1">
      <alignment horizontal="center" vertical="center"/>
    </xf>
    <xf numFmtId="38" fontId="5" fillId="3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176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38" fontId="2" fillId="4" borderId="0" xfId="1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horizontal="center" vertical="center"/>
    </xf>
    <xf numFmtId="38" fontId="5" fillId="3" borderId="4" xfId="1" applyFont="1" applyFill="1" applyBorder="1" applyAlignment="1">
      <alignment horizontal="center" vertical="center"/>
    </xf>
    <xf numFmtId="38" fontId="0" fillId="0" borderId="0" xfId="0" applyNumberFormat="1">
      <alignment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0" fontId="4" fillId="5" borderId="5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7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107">
    <dxf>
      <font>
        <b/>
        <family val="3"/>
      </font>
    </dxf>
    <dxf>
      <numFmt numFmtId="177" formatCode="#,##0_ ;[Red]\-#,##0\ "/>
    </dxf>
    <dxf>
      <font>
        <b/>
        <family val="3"/>
      </font>
    </dxf>
    <dxf>
      <numFmt numFmtId="177" formatCode="#,##0_ ;[Red]\-#,##0\ "/>
    </dxf>
    <dxf>
      <font>
        <b/>
        <family val="3"/>
      </font>
    </dxf>
    <dxf>
      <numFmt numFmtId="177" formatCode="#,##0_ ;[Red]\-#,##0\ "/>
    </dxf>
    <dxf>
      <font>
        <b/>
        <family val="3"/>
      </font>
    </dxf>
    <dxf>
      <numFmt numFmtId="177" formatCode="#,##0_ ;[Red]\-#,##0\ "/>
    </dxf>
    <dxf>
      <font>
        <b/>
        <family val="3"/>
      </font>
    </dxf>
    <dxf>
      <numFmt numFmtId="177" formatCode="#,##0_ ;[Red]\-#,##0\ "/>
    </dxf>
    <dxf>
      <font>
        <b val="0"/>
      </font>
    </dxf>
    <dxf>
      <font>
        <b val="0"/>
      </font>
    </dxf>
    <dxf>
      <font>
        <b val="0"/>
      </font>
    </dxf>
    <dxf>
      <font>
        <b/>
        <family val="3"/>
      </font>
    </dxf>
    <dxf>
      <numFmt numFmtId="177" formatCode="#,##0_ ;[Red]\-#,##0\ "/>
    </dxf>
    <dxf>
      <font>
        <b val="0"/>
      </font>
    </dxf>
    <dxf>
      <font>
        <b/>
        <family val="3"/>
      </font>
    </dxf>
    <dxf>
      <numFmt numFmtId="177" formatCode="#,##0_ ;[Red]\-#,##0\ 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FF0000"/>
      </font>
    </dxf>
    <dxf>
      <font>
        <color rgb="FF0070C0"/>
      </font>
    </dxf>
    <dxf>
      <font>
        <color theme="9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6" formatCode="#,##0;[Red]\-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m/d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left style="thin">
          <color theme="6"/>
        </lef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講座 講師にゃんこ" refreshedDate="45008.331933333335" createdVersion="8" refreshedVersion="8" minRefreshableVersion="3" recordCount="213" xr:uid="{468FDF2D-1CA9-4DC2-B594-4DAFF2620A17}">
  <cacheSource type="worksheet">
    <worksheetSource name="収支明細."/>
  </cacheSource>
  <cacheFields count="37">
    <cacheField name="日付" numFmtId="176">
      <sharedItems containsSemiMixedTypes="0" containsNonDate="0" containsDate="1" containsString="0" minDate="2023-01-01T00:00:00" maxDate="2023-12-31T00:00:00" count="63">
        <d v="2023-01-01T00:00:00"/>
        <d v="2023-01-20T00:00:00"/>
        <d v="2023-01-25T00:00:00"/>
        <d v="2023-01-27T00:00:00"/>
        <d v="2023-01-31T00:00:00"/>
        <d v="2023-02-01T00:00:00"/>
        <d v="2023-02-20T00:00:00"/>
        <d v="2023-02-24T00:00:00"/>
        <d v="2023-02-27T00:00:00"/>
        <d v="2023-02-28T00:00:00"/>
        <d v="2023-03-01T00:00:00"/>
        <d v="2023-03-20T00:00:00"/>
        <d v="2023-03-24T00:00:00"/>
        <d v="2023-03-27T00:00:00"/>
        <d v="2023-03-31T00:00:00"/>
        <d v="2023-04-01T00:00:00"/>
        <d v="2023-04-20T00:00:00"/>
        <d v="2023-04-25T00:00:00"/>
        <d v="2023-04-27T00:00:00"/>
        <d v="2023-04-28T00:00:00"/>
        <d v="2023-05-01T00:00:00"/>
        <d v="2023-05-22T00:00:00"/>
        <d v="2023-05-25T00:00:00"/>
        <d v="2023-05-29T00:00:00"/>
        <d v="2023-05-31T00:00:00"/>
        <d v="2023-06-01T00:00:00"/>
        <d v="2023-06-09T00:00:00"/>
        <d v="2023-06-20T00:00:00"/>
        <d v="2023-06-23T00:00:00"/>
        <d v="2023-06-27T00:00:00"/>
        <d v="2023-06-30T00:00:00"/>
        <d v="2023-07-01T00:00:00"/>
        <d v="2023-07-20T00:00:00"/>
        <d v="2023-07-25T00:00:00"/>
        <d v="2023-07-27T00:00:00"/>
        <d v="2023-07-31T00:00:00"/>
        <d v="2023-08-01T00:00:00"/>
        <d v="2023-08-21T00:00:00"/>
        <d v="2023-08-25T00:00:00"/>
        <d v="2023-08-28T00:00:00"/>
        <d v="2023-08-31T00:00:00"/>
        <d v="2023-09-01T00:00:00"/>
        <d v="2023-09-21T00:00:00"/>
        <d v="2023-09-25T00:00:00"/>
        <d v="2023-09-28T00:00:00"/>
        <d v="2023-09-29T00:00:00"/>
        <d v="2023-10-02T00:00:00"/>
        <d v="2023-10-20T00:00:00"/>
        <d v="2023-10-25T00:00:00"/>
        <d v="2023-10-27T00:00:00"/>
        <d v="2023-10-31T00:00:00"/>
        <d v="2023-11-01T00:00:00"/>
        <d v="2023-11-20T00:00:00"/>
        <d v="2023-11-24T00:00:00"/>
        <d v="2023-11-27T00:00:00"/>
        <d v="2023-11-30T00:00:00"/>
        <d v="2023-12-01T00:00:00"/>
        <d v="2023-12-08T00:00:00"/>
        <d v="2023-12-20T00:00:00"/>
        <d v="2023-12-22T00:00:00"/>
        <d v="2023-12-27T00:00:00"/>
        <d v="2023-12-29T00:00:00"/>
        <d v="2023-12-30T00:00:00"/>
      </sharedItems>
      <fieldGroup par="36" base="0">
        <rangePr groupBy="days" startDate="2023-01-01T00:00:00" endDate="2023-12-31T00:00:00"/>
        <groupItems count="368">
          <s v="&lt;2023/1/1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3/12/31"/>
        </groupItems>
      </fieldGroup>
    </cacheField>
    <cacheField name="曜日" numFmtId="0">
      <sharedItems/>
    </cacheField>
    <cacheField name="予実区分." numFmtId="0">
      <sharedItems/>
    </cacheField>
    <cacheField name="種別." numFmtId="0">
      <sharedItems count="9">
        <s v="繰越"/>
        <s v="支出"/>
        <s v="収入"/>
        <s v="貯金"/>
        <s v="貯金." u="1"/>
        <s v="繰越." u="1"/>
        <s v="支出." u="1"/>
        <s v="収入." u="1"/>
        <s v="振替." u="1"/>
      </sharedItems>
    </cacheField>
    <cacheField name="入金口座" numFmtId="0">
      <sharedItems containsBlank="1" count="11">
        <m/>
        <s v="パパ銀行"/>
        <s v="ママ銀行"/>
        <s v="貯金"/>
        <s v="パパ現金"/>
        <s v="ママ現金"/>
        <s v="貯金." u="1"/>
        <s v="ママ現金." u="1"/>
        <s v="パパ現金." u="1"/>
        <s v="ママ銀行." u="1"/>
        <s v="パパ銀行." u="1"/>
      </sharedItems>
    </cacheField>
    <cacheField name="出金口座" numFmtId="0">
      <sharedItems containsBlank="1"/>
    </cacheField>
    <cacheField name="大項目" numFmtId="0">
      <sharedItems containsBlank="1" count="23">
        <m/>
        <s v="食費"/>
        <s v="日用品"/>
        <s v="保険"/>
        <s v="給与"/>
        <s v="返済"/>
        <s v="通信費"/>
        <s v="光熱費"/>
        <s v="住宅"/>
        <s v="貯金"/>
        <s v="税金"/>
        <s v="おこづかい"/>
        <s v="税金." u="1"/>
        <s v="貯金." u="1"/>
        <s v="保険." u="1"/>
        <s v="おこづかい." u="1"/>
        <s v="住宅." u="1"/>
        <s v="返済." u="1"/>
        <s v="光熱費." u="1"/>
        <s v="給与." u="1"/>
        <s v="日用品." u="1"/>
        <s v="通信費." u="1"/>
        <s v="食費." u="1"/>
      </sharedItems>
    </cacheField>
    <cacheField name="中項目" numFmtId="0">
      <sharedItems containsBlank="1" count="23">
        <m/>
        <s v="食料品"/>
        <s v="生活雑貨"/>
        <s v="生命保険"/>
        <s v="パパ給与"/>
        <s v="クレカ"/>
        <s v="ママ給与"/>
        <s v="携帯"/>
        <s v="電気"/>
        <s v="ガス"/>
        <s v="水道"/>
        <s v="家賃"/>
        <s v="ネット回線"/>
        <s v="国保_前年分"/>
        <s v="年金_前年分"/>
        <s v="パパ"/>
        <s v="ママ"/>
        <s v="お風呂用品"/>
        <s v="掃除用品"/>
        <s v="パパボーナス"/>
        <s v="国保_当年分"/>
        <s v="年金_当年分"/>
        <s v="その他" u="1"/>
      </sharedItems>
    </cacheField>
    <cacheField name="摘要" numFmtId="0">
      <sharedItems containsBlank="1"/>
    </cacheField>
    <cacheField name="金額" numFmtId="38">
      <sharedItems containsString="0" containsBlank="1" containsNumber="1" containsInteger="1" minValue="2678" maxValue="600000"/>
    </cacheField>
    <cacheField name="予算" numFmtId="38">
      <sharedItems containsSemiMixedTypes="0" containsString="0" containsNumber="1" containsInteger="1" minValue="601169" maxValue="2806804"/>
    </cacheField>
    <cacheField name="実績" numFmtId="38">
      <sharedItems containsSemiMixedTypes="0" containsString="0" containsNumber="1" containsInteger="1" minValue="601169" maxValue="1023746"/>
    </cacheField>
    <cacheField name="予算収入合計" numFmtId="38">
      <sharedItems containsSemiMixedTypes="0" containsString="0" containsNumber="1" containsInteger="1" minValue="0" maxValue="660281"/>
    </cacheField>
    <cacheField name="予算支出合計" numFmtId="38">
      <sharedItems containsSemiMixedTypes="0" containsString="0" containsNumber="1" containsInteger="1" minValue="0" maxValue="100000"/>
    </cacheField>
    <cacheField name="パパ現金収入" numFmtId="38">
      <sharedItems containsSemiMixedTypes="0" containsString="0" containsNumber="1" containsInteger="1" minValue="0" maxValue="3024"/>
    </cacheField>
    <cacheField name="パパ現金支出" numFmtId="38">
      <sharedItems containsSemiMixedTypes="0" containsString="0" containsNumber="1" containsInteger="1" minValue="0" maxValue="0"/>
    </cacheField>
    <cacheField name="ママ現金収入" numFmtId="38">
      <sharedItems containsSemiMixedTypes="0" containsString="0" containsNumber="1" containsInteger="1" minValue="0" maxValue="5120"/>
    </cacheField>
    <cacheField name="ママ現金支出" numFmtId="38">
      <sharedItems containsSemiMixedTypes="0" containsString="0" containsNumber="1" containsInteger="1" minValue="0" maxValue="0"/>
    </cacheField>
    <cacheField name="パパ銀行収入" numFmtId="38">
      <sharedItems containsSemiMixedTypes="0" containsString="0" containsNumber="1" containsInteger="1" minValue="0" maxValue="600000"/>
    </cacheField>
    <cacheField name="パパ銀行支出" numFmtId="38">
      <sharedItems containsSemiMixedTypes="0" containsString="0" containsNumber="1" containsInteger="1" minValue="0" maxValue="100000"/>
    </cacheField>
    <cacheField name="ママ銀行収入" numFmtId="38">
      <sharedItems containsSemiMixedTypes="0" containsString="0" containsNumber="1" containsInteger="1" minValue="0" maxValue="123780"/>
    </cacheField>
    <cacheField name="ママ銀行支出" numFmtId="38">
      <sharedItems containsSemiMixedTypes="0" containsString="0" containsNumber="1" containsInteger="1" minValue="0" maxValue="30000"/>
    </cacheField>
    <cacheField name="貯金入金" numFmtId="38">
      <sharedItems containsSemiMixedTypes="0" containsString="0" containsNumber="1" containsInteger="1" minValue="0" maxValue="250000"/>
    </cacheField>
    <cacheField name="貯金出金" numFmtId="38">
      <sharedItems containsSemiMixedTypes="0" containsString="0" containsNumber="1" containsInteger="1" minValue="0" maxValue="0"/>
    </cacheField>
    <cacheField name="実績収入合計" numFmtId="38">
      <sharedItems containsSemiMixedTypes="0" containsString="0" containsNumber="1" containsInteger="1" minValue="0" maxValue="660281"/>
    </cacheField>
    <cacheField name="実績支出合計" numFmtId="38">
      <sharedItems containsSemiMixedTypes="0" containsString="0" containsNumber="1" containsInteger="1" minValue="0" maxValue="100000"/>
    </cacheField>
    <cacheField name="パパ現金収入2" numFmtId="38">
      <sharedItems containsSemiMixedTypes="0" containsString="0" containsNumber="1" containsInteger="1" minValue="0" maxValue="3024"/>
    </cacheField>
    <cacheField name="パパ現金支出3" numFmtId="38">
      <sharedItems containsSemiMixedTypes="0" containsString="0" containsNumber="1" containsInteger="1" minValue="0" maxValue="0"/>
    </cacheField>
    <cacheField name="ママ現金収入4" numFmtId="38">
      <sharedItems containsSemiMixedTypes="0" containsString="0" containsNumber="1" containsInteger="1" minValue="0" maxValue="5120"/>
    </cacheField>
    <cacheField name="ママ現金支出5" numFmtId="38">
      <sharedItems containsSemiMixedTypes="0" containsString="0" containsNumber="1" containsInteger="1" minValue="0" maxValue="0"/>
    </cacheField>
    <cacheField name="パパ銀行収入6" numFmtId="38">
      <sharedItems containsSemiMixedTypes="0" containsString="0" containsNumber="1" containsInteger="1" minValue="0" maxValue="300000"/>
    </cacheField>
    <cacheField name="パパ銀行支出7" numFmtId="38">
      <sharedItems containsSemiMixedTypes="0" containsString="0" containsNumber="1" containsInteger="1" minValue="0" maxValue="100000"/>
    </cacheField>
    <cacheField name="ママ銀行収入8" numFmtId="38">
      <sharedItems containsSemiMixedTypes="0" containsString="0" containsNumber="1" containsInteger="1" minValue="0" maxValue="123780"/>
    </cacheField>
    <cacheField name="ママ銀行支出9" numFmtId="38">
      <sharedItems containsSemiMixedTypes="0" containsString="0" containsNumber="1" containsInteger="1" minValue="0" maxValue="30000"/>
    </cacheField>
    <cacheField name="貯金入金10" numFmtId="38">
      <sharedItems containsSemiMixedTypes="0" containsString="0" containsNumber="1" containsInteger="1" minValue="0" maxValue="250000"/>
    </cacheField>
    <cacheField name="貯金出金11" numFmtId="38">
      <sharedItems containsSemiMixedTypes="0" containsString="0" containsNumber="1" containsInteger="1" minValue="0" maxValue="0"/>
    </cacheField>
    <cacheField name="月" numFmtId="0" databaseField="0">
      <fieldGroup base="0">
        <rangePr groupBy="months" startDate="2023-01-01T00:00:00" endDate="2023-12-31T00:00:00"/>
        <groupItems count="14">
          <s v="&lt;2023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12/3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x v="0"/>
    <s v="日"/>
    <s v="実施"/>
    <x v="0"/>
    <x v="0"/>
    <m/>
    <x v="0"/>
    <x v="0"/>
    <m/>
    <m/>
    <n v="660281"/>
    <n v="660281"/>
    <n v="660281"/>
    <n v="0"/>
    <n v="3024"/>
    <n v="0"/>
    <n v="5120"/>
    <n v="0"/>
    <n v="278357"/>
    <n v="0"/>
    <n v="123780"/>
    <n v="0"/>
    <n v="250000"/>
    <n v="0"/>
    <n v="660281"/>
    <n v="0"/>
    <n v="3024"/>
    <n v="0"/>
    <n v="5120"/>
    <n v="0"/>
    <n v="278357"/>
    <n v="0"/>
    <n v="123780"/>
    <n v="0"/>
    <n v="250000"/>
    <n v="0"/>
  </r>
  <r>
    <x v="0"/>
    <s v="日"/>
    <s v="実施"/>
    <x v="1"/>
    <x v="0"/>
    <s v="パパ銀行"/>
    <x v="1"/>
    <x v="1"/>
    <m/>
    <n v="35218"/>
    <n v="625063"/>
    <n v="625063"/>
    <n v="0"/>
    <n v="0"/>
    <n v="0"/>
    <n v="0"/>
    <n v="0"/>
    <n v="0"/>
    <n v="0"/>
    <n v="0"/>
    <n v="0"/>
    <n v="0"/>
    <n v="0"/>
    <n v="0"/>
    <n v="0"/>
    <n v="35218"/>
    <n v="0"/>
    <n v="0"/>
    <n v="0"/>
    <n v="0"/>
    <n v="0"/>
    <n v="35218"/>
    <n v="0"/>
    <n v="0"/>
    <n v="0"/>
    <n v="0"/>
  </r>
  <r>
    <x v="0"/>
    <s v="日"/>
    <s v="実施"/>
    <x v="1"/>
    <x v="0"/>
    <s v="パパ銀行"/>
    <x v="2"/>
    <x v="2"/>
    <m/>
    <n v="3894"/>
    <n v="621169"/>
    <n v="621169"/>
    <n v="0"/>
    <n v="0"/>
    <n v="0"/>
    <n v="0"/>
    <n v="0"/>
    <n v="0"/>
    <n v="0"/>
    <n v="0"/>
    <n v="0"/>
    <n v="0"/>
    <n v="0"/>
    <n v="0"/>
    <n v="0"/>
    <n v="3894"/>
    <n v="0"/>
    <n v="0"/>
    <n v="0"/>
    <n v="0"/>
    <n v="0"/>
    <n v="3894"/>
    <n v="0"/>
    <n v="0"/>
    <n v="0"/>
    <n v="0"/>
  </r>
  <r>
    <x v="1"/>
    <s v="金"/>
    <s v="実施"/>
    <x v="1"/>
    <x v="0"/>
    <s v="パパ銀行"/>
    <x v="3"/>
    <x v="3"/>
    <m/>
    <n v="20000"/>
    <n v="601169"/>
    <n v="601169"/>
    <n v="0"/>
    <n v="0"/>
    <n v="0"/>
    <n v="0"/>
    <n v="0"/>
    <n v="0"/>
    <n v="0"/>
    <n v="0"/>
    <n v="0"/>
    <n v="0"/>
    <n v="0"/>
    <n v="0"/>
    <n v="0"/>
    <n v="20000"/>
    <n v="0"/>
    <n v="0"/>
    <n v="0"/>
    <n v="0"/>
    <n v="0"/>
    <n v="20000"/>
    <n v="0"/>
    <n v="0"/>
    <n v="0"/>
    <n v="0"/>
  </r>
  <r>
    <x v="2"/>
    <s v="水"/>
    <s v="実施"/>
    <x v="2"/>
    <x v="1"/>
    <m/>
    <x v="4"/>
    <x v="4"/>
    <m/>
    <n v="300000"/>
    <n v="901169"/>
    <n v="901169"/>
    <n v="0"/>
    <n v="0"/>
    <n v="0"/>
    <n v="0"/>
    <n v="0"/>
    <n v="0"/>
    <n v="0"/>
    <n v="0"/>
    <n v="0"/>
    <n v="0"/>
    <n v="0"/>
    <n v="0"/>
    <n v="300000"/>
    <n v="0"/>
    <n v="0"/>
    <n v="0"/>
    <n v="0"/>
    <n v="0"/>
    <n v="300000"/>
    <n v="0"/>
    <n v="0"/>
    <n v="0"/>
    <n v="0"/>
    <n v="0"/>
  </r>
  <r>
    <x v="3"/>
    <s v="金"/>
    <s v="実施"/>
    <x v="1"/>
    <x v="0"/>
    <s v="クレカ"/>
    <x v="5"/>
    <x v="5"/>
    <m/>
    <n v="20000"/>
    <n v="901169"/>
    <n v="9011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火"/>
    <s v="実施"/>
    <x v="2"/>
    <x v="2"/>
    <m/>
    <x v="4"/>
    <x v="6"/>
    <m/>
    <n v="70000"/>
    <n v="971169"/>
    <n v="971169"/>
    <n v="0"/>
    <n v="0"/>
    <n v="0"/>
    <n v="0"/>
    <n v="0"/>
    <n v="0"/>
    <n v="0"/>
    <n v="0"/>
    <n v="0"/>
    <n v="0"/>
    <n v="0"/>
    <n v="0"/>
    <n v="70000"/>
    <n v="0"/>
    <n v="0"/>
    <n v="0"/>
    <n v="0"/>
    <n v="0"/>
    <n v="0"/>
    <n v="0"/>
    <n v="70000"/>
    <n v="0"/>
    <n v="0"/>
    <n v="0"/>
  </r>
  <r>
    <x v="4"/>
    <s v="火"/>
    <s v="実施"/>
    <x v="1"/>
    <x v="0"/>
    <s v="パパ銀行"/>
    <x v="6"/>
    <x v="7"/>
    <m/>
    <n v="10134"/>
    <n v="961035"/>
    <n v="961035"/>
    <n v="0"/>
    <n v="0"/>
    <n v="0"/>
    <n v="0"/>
    <n v="0"/>
    <n v="0"/>
    <n v="0"/>
    <n v="0"/>
    <n v="0"/>
    <n v="0"/>
    <n v="0"/>
    <n v="0"/>
    <n v="0"/>
    <n v="10134"/>
    <n v="0"/>
    <n v="0"/>
    <n v="0"/>
    <n v="0"/>
    <n v="0"/>
    <n v="10134"/>
    <n v="0"/>
    <n v="0"/>
    <n v="0"/>
    <n v="0"/>
  </r>
  <r>
    <x v="4"/>
    <s v="火"/>
    <s v="実施"/>
    <x v="1"/>
    <x v="0"/>
    <s v="パパ銀行"/>
    <x v="7"/>
    <x v="8"/>
    <m/>
    <n v="19873"/>
    <n v="941162"/>
    <n v="941162"/>
    <n v="0"/>
    <n v="0"/>
    <n v="0"/>
    <n v="0"/>
    <n v="0"/>
    <n v="0"/>
    <n v="0"/>
    <n v="0"/>
    <n v="0"/>
    <n v="0"/>
    <n v="0"/>
    <n v="0"/>
    <n v="0"/>
    <n v="19873"/>
    <n v="0"/>
    <n v="0"/>
    <n v="0"/>
    <n v="0"/>
    <n v="0"/>
    <n v="19873"/>
    <n v="0"/>
    <n v="0"/>
    <n v="0"/>
    <n v="0"/>
  </r>
  <r>
    <x v="4"/>
    <s v="火"/>
    <s v="実施"/>
    <x v="1"/>
    <x v="0"/>
    <s v="パパ銀行"/>
    <x v="7"/>
    <x v="9"/>
    <m/>
    <n v="5697"/>
    <n v="935465"/>
    <n v="935465"/>
    <n v="0"/>
    <n v="0"/>
    <n v="0"/>
    <n v="0"/>
    <n v="0"/>
    <n v="0"/>
    <n v="0"/>
    <n v="0"/>
    <n v="0"/>
    <n v="0"/>
    <n v="0"/>
    <n v="0"/>
    <n v="0"/>
    <n v="5697"/>
    <n v="0"/>
    <n v="0"/>
    <n v="0"/>
    <n v="0"/>
    <n v="0"/>
    <n v="5697"/>
    <n v="0"/>
    <n v="0"/>
    <n v="0"/>
    <n v="0"/>
  </r>
  <r>
    <x v="4"/>
    <s v="火"/>
    <s v="実施"/>
    <x v="1"/>
    <x v="0"/>
    <s v="パパ銀行"/>
    <x v="7"/>
    <x v="10"/>
    <m/>
    <n v="7165"/>
    <n v="928300"/>
    <n v="928300"/>
    <n v="0"/>
    <n v="0"/>
    <n v="0"/>
    <n v="0"/>
    <n v="0"/>
    <n v="0"/>
    <n v="0"/>
    <n v="0"/>
    <n v="0"/>
    <n v="0"/>
    <n v="0"/>
    <n v="0"/>
    <n v="0"/>
    <n v="7165"/>
    <n v="0"/>
    <n v="0"/>
    <n v="0"/>
    <n v="0"/>
    <n v="0"/>
    <n v="7165"/>
    <n v="0"/>
    <n v="0"/>
    <n v="0"/>
    <n v="0"/>
  </r>
  <r>
    <x v="4"/>
    <s v="火"/>
    <s v="実施"/>
    <x v="1"/>
    <x v="0"/>
    <s v="パパ銀行"/>
    <x v="8"/>
    <x v="11"/>
    <m/>
    <n v="100000"/>
    <n v="828300"/>
    <n v="828300"/>
    <n v="0"/>
    <n v="0"/>
    <n v="0"/>
    <n v="0"/>
    <n v="0"/>
    <n v="0"/>
    <n v="0"/>
    <n v="0"/>
    <n v="0"/>
    <n v="0"/>
    <n v="0"/>
    <n v="0"/>
    <n v="0"/>
    <n v="100000"/>
    <n v="0"/>
    <n v="0"/>
    <n v="0"/>
    <n v="0"/>
    <n v="0"/>
    <n v="100000"/>
    <n v="0"/>
    <n v="0"/>
    <n v="0"/>
    <n v="0"/>
  </r>
  <r>
    <x v="4"/>
    <s v="火"/>
    <s v="実施"/>
    <x v="3"/>
    <x v="3"/>
    <s v="パパ銀行"/>
    <x v="9"/>
    <x v="0"/>
    <m/>
    <n v="50000"/>
    <n v="828300"/>
    <n v="828300"/>
    <n v="0"/>
    <n v="0"/>
    <n v="0"/>
    <n v="0"/>
    <n v="0"/>
    <n v="0"/>
    <n v="0"/>
    <n v="0"/>
    <n v="0"/>
    <n v="0"/>
    <n v="0"/>
    <n v="0"/>
    <n v="50000"/>
    <n v="50000"/>
    <n v="0"/>
    <n v="0"/>
    <n v="0"/>
    <n v="0"/>
    <n v="0"/>
    <n v="50000"/>
    <n v="0"/>
    <n v="0"/>
    <n v="50000"/>
    <n v="0"/>
  </r>
  <r>
    <x v="4"/>
    <s v="火"/>
    <s v="実施"/>
    <x v="1"/>
    <x v="0"/>
    <s v="パパ銀行"/>
    <x v="6"/>
    <x v="12"/>
    <m/>
    <n v="5000"/>
    <n v="823300"/>
    <n v="823300"/>
    <n v="0"/>
    <n v="0"/>
    <n v="0"/>
    <n v="0"/>
    <n v="0"/>
    <n v="0"/>
    <n v="0"/>
    <n v="0"/>
    <n v="0"/>
    <n v="0"/>
    <n v="0"/>
    <n v="0"/>
    <n v="0"/>
    <n v="5000"/>
    <n v="0"/>
    <n v="0"/>
    <n v="0"/>
    <n v="0"/>
    <n v="0"/>
    <n v="5000"/>
    <n v="0"/>
    <n v="0"/>
    <n v="0"/>
    <n v="0"/>
  </r>
  <r>
    <x v="4"/>
    <s v="火"/>
    <s v="実施"/>
    <x v="1"/>
    <x v="0"/>
    <s v="パパ銀行"/>
    <x v="10"/>
    <x v="13"/>
    <m/>
    <n v="35000"/>
    <n v="788300"/>
    <n v="788300"/>
    <n v="0"/>
    <n v="0"/>
    <n v="0"/>
    <n v="0"/>
    <n v="0"/>
    <n v="0"/>
    <n v="0"/>
    <n v="0"/>
    <n v="0"/>
    <n v="0"/>
    <n v="0"/>
    <n v="0"/>
    <n v="0"/>
    <n v="35000"/>
    <n v="0"/>
    <n v="0"/>
    <n v="0"/>
    <n v="0"/>
    <n v="0"/>
    <n v="35000"/>
    <n v="0"/>
    <n v="0"/>
    <n v="0"/>
    <n v="0"/>
  </r>
  <r>
    <x v="4"/>
    <s v="火"/>
    <s v="実施"/>
    <x v="1"/>
    <x v="0"/>
    <s v="パパ銀行"/>
    <x v="10"/>
    <x v="14"/>
    <m/>
    <n v="34000"/>
    <n v="754300"/>
    <n v="754300"/>
    <n v="0"/>
    <n v="0"/>
    <n v="0"/>
    <n v="0"/>
    <n v="0"/>
    <n v="0"/>
    <n v="0"/>
    <n v="0"/>
    <n v="0"/>
    <n v="0"/>
    <n v="0"/>
    <n v="0"/>
    <n v="0"/>
    <n v="34000"/>
    <n v="0"/>
    <n v="0"/>
    <n v="0"/>
    <n v="0"/>
    <n v="0"/>
    <n v="34000"/>
    <n v="0"/>
    <n v="0"/>
    <n v="0"/>
    <n v="0"/>
  </r>
  <r>
    <x v="4"/>
    <s v="火"/>
    <s v="実施"/>
    <x v="3"/>
    <x v="3"/>
    <s v="ママ銀行"/>
    <x v="9"/>
    <x v="0"/>
    <m/>
    <n v="30000"/>
    <n v="754300"/>
    <n v="754300"/>
    <n v="0"/>
    <n v="0"/>
    <n v="0"/>
    <n v="0"/>
    <n v="0"/>
    <n v="0"/>
    <n v="0"/>
    <n v="0"/>
    <n v="0"/>
    <n v="0"/>
    <n v="0"/>
    <n v="0"/>
    <n v="30000"/>
    <n v="30000"/>
    <n v="0"/>
    <n v="0"/>
    <n v="0"/>
    <n v="0"/>
    <n v="0"/>
    <n v="0"/>
    <n v="0"/>
    <n v="30000"/>
    <n v="30000"/>
    <n v="0"/>
  </r>
  <r>
    <x v="5"/>
    <s v="水"/>
    <s v="実施"/>
    <x v="1"/>
    <x v="4"/>
    <s v="パパ銀行"/>
    <x v="11"/>
    <x v="15"/>
    <s v="お小遣い_パパ"/>
    <n v="30000"/>
    <n v="724300"/>
    <n v="724300"/>
    <n v="0"/>
    <n v="0"/>
    <n v="0"/>
    <n v="0"/>
    <n v="0"/>
    <n v="0"/>
    <n v="0"/>
    <n v="0"/>
    <n v="0"/>
    <n v="0"/>
    <n v="0"/>
    <n v="0"/>
    <n v="0"/>
    <n v="30000"/>
    <n v="0"/>
    <n v="0"/>
    <n v="0"/>
    <n v="0"/>
    <n v="0"/>
    <n v="30000"/>
    <n v="0"/>
    <n v="0"/>
    <n v="0"/>
    <n v="0"/>
  </r>
  <r>
    <x v="5"/>
    <s v="水"/>
    <s v="実施"/>
    <x v="1"/>
    <x v="5"/>
    <s v="パパ銀行"/>
    <x v="11"/>
    <x v="16"/>
    <s v="お小遣い_ママ"/>
    <n v="15000"/>
    <n v="709300"/>
    <n v="709300"/>
    <n v="0"/>
    <n v="0"/>
    <n v="0"/>
    <n v="0"/>
    <n v="0"/>
    <n v="0"/>
    <n v="0"/>
    <n v="0"/>
    <n v="0"/>
    <n v="0"/>
    <n v="0"/>
    <n v="0"/>
    <n v="0"/>
    <n v="15000"/>
    <n v="0"/>
    <n v="0"/>
    <n v="0"/>
    <n v="0"/>
    <n v="0"/>
    <n v="15000"/>
    <n v="0"/>
    <n v="0"/>
    <n v="0"/>
    <n v="0"/>
  </r>
  <r>
    <x v="5"/>
    <s v="水"/>
    <s v="実施"/>
    <x v="1"/>
    <x v="0"/>
    <s v="パパ銀行"/>
    <x v="1"/>
    <x v="1"/>
    <m/>
    <n v="32876"/>
    <n v="676424"/>
    <n v="676424"/>
    <n v="0"/>
    <n v="0"/>
    <n v="0"/>
    <n v="0"/>
    <n v="0"/>
    <n v="0"/>
    <n v="0"/>
    <n v="0"/>
    <n v="0"/>
    <n v="0"/>
    <n v="0"/>
    <n v="0"/>
    <n v="0"/>
    <n v="32876"/>
    <n v="0"/>
    <n v="0"/>
    <n v="0"/>
    <n v="0"/>
    <n v="0"/>
    <n v="32876"/>
    <n v="0"/>
    <n v="0"/>
    <n v="0"/>
    <n v="0"/>
  </r>
  <r>
    <x v="5"/>
    <s v="水"/>
    <s v="実施"/>
    <x v="1"/>
    <x v="0"/>
    <s v="パパ銀行"/>
    <x v="2"/>
    <x v="17"/>
    <m/>
    <n v="2678"/>
    <n v="673746"/>
    <n v="673746"/>
    <n v="0"/>
    <n v="0"/>
    <n v="0"/>
    <n v="0"/>
    <n v="0"/>
    <n v="0"/>
    <n v="0"/>
    <n v="0"/>
    <n v="0"/>
    <n v="0"/>
    <n v="0"/>
    <n v="0"/>
    <n v="0"/>
    <n v="2678"/>
    <n v="0"/>
    <n v="0"/>
    <n v="0"/>
    <n v="0"/>
    <n v="0"/>
    <n v="2678"/>
    <n v="0"/>
    <n v="0"/>
    <n v="0"/>
    <n v="0"/>
  </r>
  <r>
    <x v="6"/>
    <s v="月"/>
    <s v="実施"/>
    <x v="1"/>
    <x v="0"/>
    <s v="パパ銀行"/>
    <x v="3"/>
    <x v="3"/>
    <m/>
    <n v="20000"/>
    <n v="653746"/>
    <n v="653746"/>
    <n v="0"/>
    <n v="0"/>
    <n v="0"/>
    <n v="0"/>
    <n v="0"/>
    <n v="0"/>
    <n v="0"/>
    <n v="0"/>
    <n v="0"/>
    <n v="0"/>
    <n v="0"/>
    <n v="0"/>
    <n v="0"/>
    <n v="20000"/>
    <n v="0"/>
    <n v="0"/>
    <n v="0"/>
    <n v="0"/>
    <n v="0"/>
    <n v="20000"/>
    <n v="0"/>
    <n v="0"/>
    <n v="0"/>
    <n v="0"/>
  </r>
  <r>
    <x v="7"/>
    <s v="金"/>
    <s v="実施"/>
    <x v="2"/>
    <x v="1"/>
    <m/>
    <x v="4"/>
    <x v="4"/>
    <m/>
    <n v="300000"/>
    <n v="953746"/>
    <n v="953746"/>
    <n v="0"/>
    <n v="0"/>
    <n v="0"/>
    <n v="0"/>
    <n v="0"/>
    <n v="0"/>
    <n v="0"/>
    <n v="0"/>
    <n v="0"/>
    <n v="0"/>
    <n v="0"/>
    <n v="0"/>
    <n v="300000"/>
    <n v="0"/>
    <n v="0"/>
    <n v="0"/>
    <n v="0"/>
    <n v="0"/>
    <n v="300000"/>
    <n v="0"/>
    <n v="0"/>
    <n v="0"/>
    <n v="0"/>
    <n v="0"/>
  </r>
  <r>
    <x v="8"/>
    <s v="月"/>
    <s v="実施"/>
    <x v="1"/>
    <x v="0"/>
    <s v="クレカ"/>
    <x v="5"/>
    <x v="5"/>
    <m/>
    <n v="20000"/>
    <n v="953746"/>
    <n v="9537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火"/>
    <s v="実施"/>
    <x v="2"/>
    <x v="2"/>
    <m/>
    <x v="4"/>
    <x v="6"/>
    <m/>
    <n v="70000"/>
    <n v="1023746"/>
    <n v="1023746"/>
    <n v="0"/>
    <n v="0"/>
    <n v="0"/>
    <n v="0"/>
    <n v="0"/>
    <n v="0"/>
    <n v="0"/>
    <n v="0"/>
    <n v="0"/>
    <n v="0"/>
    <n v="0"/>
    <n v="0"/>
    <n v="70000"/>
    <n v="0"/>
    <n v="0"/>
    <n v="0"/>
    <n v="0"/>
    <n v="0"/>
    <n v="0"/>
    <n v="0"/>
    <n v="70000"/>
    <n v="0"/>
    <n v="0"/>
    <n v="0"/>
  </r>
  <r>
    <x v="9"/>
    <s v="火"/>
    <s v="実施"/>
    <x v="1"/>
    <x v="0"/>
    <s v="パパ銀行"/>
    <x v="6"/>
    <x v="7"/>
    <m/>
    <n v="10931"/>
    <n v="1012815"/>
    <n v="1012815"/>
    <n v="0"/>
    <n v="0"/>
    <n v="0"/>
    <n v="0"/>
    <n v="0"/>
    <n v="0"/>
    <n v="0"/>
    <n v="0"/>
    <n v="0"/>
    <n v="0"/>
    <n v="0"/>
    <n v="0"/>
    <n v="0"/>
    <n v="10931"/>
    <n v="0"/>
    <n v="0"/>
    <n v="0"/>
    <n v="0"/>
    <n v="0"/>
    <n v="10931"/>
    <n v="0"/>
    <n v="0"/>
    <n v="0"/>
    <n v="0"/>
  </r>
  <r>
    <x v="9"/>
    <s v="火"/>
    <s v="実施"/>
    <x v="1"/>
    <x v="0"/>
    <s v="パパ銀行"/>
    <x v="7"/>
    <x v="8"/>
    <m/>
    <n v="19838"/>
    <n v="992977"/>
    <n v="992977"/>
    <n v="0"/>
    <n v="0"/>
    <n v="0"/>
    <n v="0"/>
    <n v="0"/>
    <n v="0"/>
    <n v="0"/>
    <n v="0"/>
    <n v="0"/>
    <n v="0"/>
    <n v="0"/>
    <n v="0"/>
    <n v="0"/>
    <n v="19838"/>
    <n v="0"/>
    <n v="0"/>
    <n v="0"/>
    <n v="0"/>
    <n v="0"/>
    <n v="19838"/>
    <n v="0"/>
    <n v="0"/>
    <n v="0"/>
    <n v="0"/>
  </r>
  <r>
    <x v="9"/>
    <s v="火"/>
    <s v="実施"/>
    <x v="1"/>
    <x v="0"/>
    <s v="パパ銀行"/>
    <x v="7"/>
    <x v="9"/>
    <m/>
    <n v="5327"/>
    <n v="987650"/>
    <n v="987650"/>
    <n v="0"/>
    <n v="0"/>
    <n v="0"/>
    <n v="0"/>
    <n v="0"/>
    <n v="0"/>
    <n v="0"/>
    <n v="0"/>
    <n v="0"/>
    <n v="0"/>
    <n v="0"/>
    <n v="0"/>
    <n v="0"/>
    <n v="5327"/>
    <n v="0"/>
    <n v="0"/>
    <n v="0"/>
    <n v="0"/>
    <n v="0"/>
    <n v="5327"/>
    <n v="0"/>
    <n v="0"/>
    <n v="0"/>
    <n v="0"/>
  </r>
  <r>
    <x v="9"/>
    <s v="火"/>
    <s v="実施"/>
    <x v="1"/>
    <x v="0"/>
    <s v="パパ銀行"/>
    <x v="7"/>
    <x v="10"/>
    <m/>
    <n v="7315"/>
    <n v="980335"/>
    <n v="980335"/>
    <n v="0"/>
    <n v="0"/>
    <n v="0"/>
    <n v="0"/>
    <n v="0"/>
    <n v="0"/>
    <n v="0"/>
    <n v="0"/>
    <n v="0"/>
    <n v="0"/>
    <n v="0"/>
    <n v="0"/>
    <n v="0"/>
    <n v="7315"/>
    <n v="0"/>
    <n v="0"/>
    <n v="0"/>
    <n v="0"/>
    <n v="0"/>
    <n v="7315"/>
    <n v="0"/>
    <n v="0"/>
    <n v="0"/>
    <n v="0"/>
  </r>
  <r>
    <x v="9"/>
    <s v="火"/>
    <s v="実施"/>
    <x v="1"/>
    <x v="0"/>
    <s v="パパ銀行"/>
    <x v="8"/>
    <x v="11"/>
    <m/>
    <n v="100000"/>
    <n v="880335"/>
    <n v="880335"/>
    <n v="0"/>
    <n v="0"/>
    <n v="0"/>
    <n v="0"/>
    <n v="0"/>
    <n v="0"/>
    <n v="0"/>
    <n v="0"/>
    <n v="0"/>
    <n v="0"/>
    <n v="0"/>
    <n v="0"/>
    <n v="0"/>
    <n v="100000"/>
    <n v="0"/>
    <n v="0"/>
    <n v="0"/>
    <n v="0"/>
    <n v="0"/>
    <n v="100000"/>
    <n v="0"/>
    <n v="0"/>
    <n v="0"/>
    <n v="0"/>
  </r>
  <r>
    <x v="9"/>
    <s v="火"/>
    <s v="実施"/>
    <x v="3"/>
    <x v="3"/>
    <s v="パパ銀行"/>
    <x v="9"/>
    <x v="0"/>
    <m/>
    <n v="50000"/>
    <n v="880335"/>
    <n v="880335"/>
    <n v="0"/>
    <n v="0"/>
    <n v="0"/>
    <n v="0"/>
    <n v="0"/>
    <n v="0"/>
    <n v="0"/>
    <n v="0"/>
    <n v="0"/>
    <n v="0"/>
    <n v="0"/>
    <n v="0"/>
    <n v="50000"/>
    <n v="50000"/>
    <n v="0"/>
    <n v="0"/>
    <n v="0"/>
    <n v="0"/>
    <n v="0"/>
    <n v="50000"/>
    <n v="0"/>
    <n v="0"/>
    <n v="50000"/>
    <n v="0"/>
  </r>
  <r>
    <x v="9"/>
    <s v="火"/>
    <s v="実施"/>
    <x v="1"/>
    <x v="0"/>
    <s v="パパ銀行"/>
    <x v="6"/>
    <x v="12"/>
    <m/>
    <n v="5000"/>
    <n v="875335"/>
    <n v="875335"/>
    <n v="0"/>
    <n v="0"/>
    <n v="0"/>
    <n v="0"/>
    <n v="0"/>
    <n v="0"/>
    <n v="0"/>
    <n v="0"/>
    <n v="0"/>
    <n v="0"/>
    <n v="0"/>
    <n v="0"/>
    <n v="0"/>
    <n v="5000"/>
    <n v="0"/>
    <n v="0"/>
    <n v="0"/>
    <n v="0"/>
    <n v="0"/>
    <n v="5000"/>
    <n v="0"/>
    <n v="0"/>
    <n v="0"/>
    <n v="0"/>
  </r>
  <r>
    <x v="9"/>
    <s v="火"/>
    <s v="実施"/>
    <x v="1"/>
    <x v="0"/>
    <s v="パパ銀行"/>
    <x v="10"/>
    <x v="13"/>
    <m/>
    <n v="35000"/>
    <n v="840335"/>
    <n v="840335"/>
    <n v="0"/>
    <n v="0"/>
    <n v="0"/>
    <n v="0"/>
    <n v="0"/>
    <n v="0"/>
    <n v="0"/>
    <n v="0"/>
    <n v="0"/>
    <n v="0"/>
    <n v="0"/>
    <n v="0"/>
    <n v="0"/>
    <n v="35000"/>
    <n v="0"/>
    <n v="0"/>
    <n v="0"/>
    <n v="0"/>
    <n v="0"/>
    <n v="35000"/>
    <n v="0"/>
    <n v="0"/>
    <n v="0"/>
    <n v="0"/>
  </r>
  <r>
    <x v="9"/>
    <s v="火"/>
    <s v="実施"/>
    <x v="1"/>
    <x v="0"/>
    <s v="パパ銀行"/>
    <x v="10"/>
    <x v="14"/>
    <m/>
    <n v="34000"/>
    <n v="806335"/>
    <n v="806335"/>
    <n v="0"/>
    <n v="0"/>
    <n v="0"/>
    <n v="0"/>
    <n v="0"/>
    <n v="0"/>
    <n v="0"/>
    <n v="0"/>
    <n v="0"/>
    <n v="0"/>
    <n v="0"/>
    <n v="0"/>
    <n v="0"/>
    <n v="34000"/>
    <n v="0"/>
    <n v="0"/>
    <n v="0"/>
    <n v="0"/>
    <n v="0"/>
    <n v="34000"/>
    <n v="0"/>
    <n v="0"/>
    <n v="0"/>
    <n v="0"/>
  </r>
  <r>
    <x v="9"/>
    <s v="火"/>
    <s v="実施"/>
    <x v="3"/>
    <x v="3"/>
    <s v="ママ銀行"/>
    <x v="9"/>
    <x v="0"/>
    <m/>
    <n v="30000"/>
    <n v="806335"/>
    <n v="806335"/>
    <n v="0"/>
    <n v="0"/>
    <n v="0"/>
    <n v="0"/>
    <n v="0"/>
    <n v="0"/>
    <n v="0"/>
    <n v="0"/>
    <n v="0"/>
    <n v="0"/>
    <n v="0"/>
    <n v="0"/>
    <n v="30000"/>
    <n v="30000"/>
    <n v="0"/>
    <n v="0"/>
    <n v="0"/>
    <n v="0"/>
    <n v="0"/>
    <n v="0"/>
    <n v="0"/>
    <n v="30000"/>
    <n v="30000"/>
    <n v="0"/>
  </r>
  <r>
    <x v="10"/>
    <s v="水"/>
    <s v="実施"/>
    <x v="1"/>
    <x v="4"/>
    <s v="パパ銀行"/>
    <x v="11"/>
    <x v="15"/>
    <s v="お小遣い_パパ"/>
    <n v="30000"/>
    <n v="776335"/>
    <n v="776335"/>
    <n v="0"/>
    <n v="0"/>
    <n v="0"/>
    <n v="0"/>
    <n v="0"/>
    <n v="0"/>
    <n v="0"/>
    <n v="0"/>
    <n v="0"/>
    <n v="0"/>
    <n v="0"/>
    <n v="0"/>
    <n v="0"/>
    <n v="30000"/>
    <n v="0"/>
    <n v="0"/>
    <n v="0"/>
    <n v="0"/>
    <n v="0"/>
    <n v="30000"/>
    <n v="0"/>
    <n v="0"/>
    <n v="0"/>
    <n v="0"/>
  </r>
  <r>
    <x v="10"/>
    <s v="水"/>
    <s v="実施"/>
    <x v="1"/>
    <x v="5"/>
    <s v="パパ銀行"/>
    <x v="11"/>
    <x v="16"/>
    <s v="お小遣い_ママ"/>
    <n v="15000"/>
    <n v="761335"/>
    <n v="761335"/>
    <n v="0"/>
    <n v="0"/>
    <n v="0"/>
    <n v="0"/>
    <n v="0"/>
    <n v="0"/>
    <n v="0"/>
    <n v="0"/>
    <n v="0"/>
    <n v="0"/>
    <n v="0"/>
    <n v="0"/>
    <n v="0"/>
    <n v="15000"/>
    <n v="0"/>
    <n v="0"/>
    <n v="0"/>
    <n v="0"/>
    <n v="0"/>
    <n v="15000"/>
    <n v="0"/>
    <n v="0"/>
    <n v="0"/>
    <n v="0"/>
  </r>
  <r>
    <x v="10"/>
    <s v="水"/>
    <s v="実施"/>
    <x v="1"/>
    <x v="0"/>
    <s v="パパ銀行"/>
    <x v="1"/>
    <x v="1"/>
    <m/>
    <n v="31367"/>
    <n v="729968"/>
    <n v="729968"/>
    <n v="0"/>
    <n v="0"/>
    <n v="0"/>
    <n v="0"/>
    <n v="0"/>
    <n v="0"/>
    <n v="0"/>
    <n v="0"/>
    <n v="0"/>
    <n v="0"/>
    <n v="0"/>
    <n v="0"/>
    <n v="0"/>
    <n v="31367"/>
    <n v="0"/>
    <n v="0"/>
    <n v="0"/>
    <n v="0"/>
    <n v="0"/>
    <n v="31367"/>
    <n v="0"/>
    <n v="0"/>
    <n v="0"/>
    <n v="0"/>
  </r>
  <r>
    <x v="10"/>
    <s v="水"/>
    <s v="実施"/>
    <x v="1"/>
    <x v="0"/>
    <s v="パパ銀行"/>
    <x v="2"/>
    <x v="18"/>
    <m/>
    <n v="7164"/>
    <n v="722804"/>
    <n v="722804"/>
    <n v="0"/>
    <n v="0"/>
    <n v="0"/>
    <n v="0"/>
    <n v="0"/>
    <n v="0"/>
    <n v="0"/>
    <n v="0"/>
    <n v="0"/>
    <n v="0"/>
    <n v="0"/>
    <n v="0"/>
    <n v="0"/>
    <n v="7164"/>
    <n v="0"/>
    <n v="0"/>
    <n v="0"/>
    <n v="0"/>
    <n v="0"/>
    <n v="7164"/>
    <n v="0"/>
    <n v="0"/>
    <n v="0"/>
    <n v="0"/>
  </r>
  <r>
    <x v="11"/>
    <s v="月"/>
    <s v="実施"/>
    <x v="1"/>
    <x v="0"/>
    <s v="パパ銀行"/>
    <x v="3"/>
    <x v="3"/>
    <m/>
    <n v="20000"/>
    <n v="702804"/>
    <n v="702804"/>
    <n v="0"/>
    <n v="0"/>
    <n v="0"/>
    <n v="0"/>
    <n v="0"/>
    <n v="0"/>
    <n v="0"/>
    <n v="0"/>
    <n v="0"/>
    <n v="0"/>
    <n v="0"/>
    <n v="0"/>
    <n v="0"/>
    <n v="20000"/>
    <n v="0"/>
    <n v="0"/>
    <n v="0"/>
    <n v="0"/>
    <n v="0"/>
    <n v="20000"/>
    <n v="0"/>
    <n v="0"/>
    <n v="0"/>
    <n v="0"/>
  </r>
  <r>
    <x v="12"/>
    <s v="金"/>
    <s v="予算"/>
    <x v="2"/>
    <x v="1"/>
    <m/>
    <x v="4"/>
    <x v="4"/>
    <m/>
    <n v="300000"/>
    <n v="1002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s v="月"/>
    <s v="予算"/>
    <x v="1"/>
    <x v="0"/>
    <s v="クレカ"/>
    <x v="5"/>
    <x v="5"/>
    <m/>
    <n v="20000"/>
    <n v="1002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2"/>
    <x v="2"/>
    <m/>
    <x v="4"/>
    <x v="6"/>
    <m/>
    <n v="70000"/>
    <n v="1072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6"/>
    <x v="7"/>
    <m/>
    <n v="10000"/>
    <n v="1062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7"/>
    <x v="8"/>
    <m/>
    <n v="20000"/>
    <n v="1042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7"/>
    <x v="9"/>
    <m/>
    <n v="6000"/>
    <n v="1036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7"/>
    <x v="10"/>
    <m/>
    <n v="8000"/>
    <n v="1028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8"/>
    <x v="11"/>
    <m/>
    <n v="100000"/>
    <n v="928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3"/>
    <x v="3"/>
    <s v="パパ銀行"/>
    <x v="9"/>
    <x v="0"/>
    <m/>
    <n v="50000"/>
    <n v="928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6"/>
    <x v="12"/>
    <m/>
    <n v="5000"/>
    <n v="923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10"/>
    <x v="13"/>
    <m/>
    <n v="35000"/>
    <n v="888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1"/>
    <x v="0"/>
    <s v="パパ銀行"/>
    <x v="10"/>
    <x v="14"/>
    <m/>
    <n v="34000"/>
    <n v="854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金"/>
    <s v="予算"/>
    <x v="3"/>
    <x v="3"/>
    <s v="ママ銀行"/>
    <x v="9"/>
    <x v="0"/>
    <m/>
    <n v="30000"/>
    <n v="854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15"/>
    <s v="土"/>
    <s v="予算"/>
    <x v="1"/>
    <x v="4"/>
    <s v="パパ銀行"/>
    <x v="11"/>
    <x v="15"/>
    <s v="お小遣い_パパ"/>
    <n v="30000"/>
    <n v="824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土"/>
    <s v="予算"/>
    <x v="1"/>
    <x v="5"/>
    <s v="パパ銀行"/>
    <x v="11"/>
    <x v="16"/>
    <s v="お小遣い_ママ"/>
    <n v="15000"/>
    <n v="809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土"/>
    <s v="予算"/>
    <x v="1"/>
    <x v="0"/>
    <s v="パパ銀行"/>
    <x v="1"/>
    <x v="1"/>
    <m/>
    <n v="35000"/>
    <n v="774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土"/>
    <s v="予算"/>
    <x v="1"/>
    <x v="0"/>
    <s v="パパ銀行"/>
    <x v="2"/>
    <x v="2"/>
    <m/>
    <n v="8000"/>
    <n v="766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木"/>
    <s v="予算"/>
    <x v="1"/>
    <x v="0"/>
    <s v="パパ銀行"/>
    <x v="3"/>
    <x v="3"/>
    <m/>
    <n v="20000"/>
    <n v="746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17"/>
    <s v="火"/>
    <s v="予算"/>
    <x v="2"/>
    <x v="1"/>
    <m/>
    <x v="4"/>
    <x v="4"/>
    <m/>
    <n v="300000"/>
    <n v="1046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"/>
    <s v="木"/>
    <s v="予算"/>
    <x v="1"/>
    <x v="0"/>
    <s v="クレカ"/>
    <x v="5"/>
    <x v="5"/>
    <m/>
    <n v="20000"/>
    <n v="1046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2"/>
    <x v="2"/>
    <m/>
    <x v="4"/>
    <x v="6"/>
    <m/>
    <n v="70000"/>
    <n v="1116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1"/>
    <x v="0"/>
    <s v="パパ銀行"/>
    <x v="6"/>
    <x v="7"/>
    <m/>
    <n v="10000"/>
    <n v="1106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1"/>
    <x v="0"/>
    <s v="パパ銀行"/>
    <x v="7"/>
    <x v="8"/>
    <m/>
    <n v="20000"/>
    <n v="1086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1"/>
    <x v="0"/>
    <s v="パパ銀行"/>
    <x v="7"/>
    <x v="9"/>
    <m/>
    <n v="6000"/>
    <n v="1080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1"/>
    <x v="0"/>
    <s v="パパ銀行"/>
    <x v="7"/>
    <x v="10"/>
    <m/>
    <n v="8000"/>
    <n v="1072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1"/>
    <x v="0"/>
    <s v="パパ銀行"/>
    <x v="8"/>
    <x v="11"/>
    <m/>
    <n v="100000"/>
    <n v="972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3"/>
    <x v="3"/>
    <s v="パパ銀行"/>
    <x v="9"/>
    <x v="0"/>
    <m/>
    <n v="50000"/>
    <n v="972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19"/>
    <s v="金"/>
    <s v="予算"/>
    <x v="1"/>
    <x v="0"/>
    <s v="パパ銀行"/>
    <x v="6"/>
    <x v="12"/>
    <m/>
    <n v="5000"/>
    <n v="967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金"/>
    <s v="予算"/>
    <x v="3"/>
    <x v="3"/>
    <s v="ママ銀行"/>
    <x v="9"/>
    <x v="0"/>
    <m/>
    <n v="30000"/>
    <n v="967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20"/>
    <s v="月"/>
    <s v="予算"/>
    <x v="1"/>
    <x v="4"/>
    <s v="パパ銀行"/>
    <x v="11"/>
    <x v="15"/>
    <s v="お小遣い_パパ"/>
    <n v="30000"/>
    <n v="937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20"/>
    <s v="月"/>
    <s v="予算"/>
    <x v="1"/>
    <x v="5"/>
    <s v="パパ銀行"/>
    <x v="11"/>
    <x v="16"/>
    <s v="お小遣い_ママ"/>
    <n v="15000"/>
    <n v="922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20"/>
    <s v="月"/>
    <s v="予算"/>
    <x v="1"/>
    <x v="0"/>
    <s v="パパ銀行"/>
    <x v="1"/>
    <x v="1"/>
    <m/>
    <n v="35000"/>
    <n v="887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20"/>
    <s v="月"/>
    <s v="予算"/>
    <x v="1"/>
    <x v="0"/>
    <s v="パパ銀行"/>
    <x v="2"/>
    <x v="2"/>
    <m/>
    <n v="8000"/>
    <n v="879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月"/>
    <s v="予算"/>
    <x v="1"/>
    <x v="0"/>
    <s v="パパ銀行"/>
    <x v="3"/>
    <x v="3"/>
    <m/>
    <n v="20000"/>
    <n v="859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22"/>
    <s v="木"/>
    <s v="予算"/>
    <x v="2"/>
    <x v="1"/>
    <m/>
    <x v="4"/>
    <x v="4"/>
    <m/>
    <n v="300000"/>
    <n v="1159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s v="月"/>
    <s v="予算"/>
    <x v="1"/>
    <x v="0"/>
    <s v="クレカ"/>
    <x v="5"/>
    <x v="5"/>
    <m/>
    <n v="20000"/>
    <n v="1159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2"/>
    <x v="2"/>
    <m/>
    <x v="4"/>
    <x v="6"/>
    <m/>
    <n v="70000"/>
    <n v="1229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1"/>
    <x v="0"/>
    <s v="パパ銀行"/>
    <x v="6"/>
    <x v="7"/>
    <m/>
    <n v="10000"/>
    <n v="1219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1"/>
    <x v="0"/>
    <s v="パパ銀行"/>
    <x v="7"/>
    <x v="8"/>
    <m/>
    <n v="20000"/>
    <n v="1199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1"/>
    <x v="0"/>
    <s v="パパ銀行"/>
    <x v="7"/>
    <x v="9"/>
    <m/>
    <n v="6000"/>
    <n v="1193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1"/>
    <x v="0"/>
    <s v="パパ銀行"/>
    <x v="7"/>
    <x v="10"/>
    <m/>
    <n v="8000"/>
    <n v="1185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1"/>
    <x v="0"/>
    <s v="パパ銀行"/>
    <x v="8"/>
    <x v="11"/>
    <m/>
    <n v="100000"/>
    <n v="1085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3"/>
    <x v="3"/>
    <s v="パパ銀行"/>
    <x v="9"/>
    <x v="0"/>
    <m/>
    <n v="50000"/>
    <n v="1085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24"/>
    <s v="水"/>
    <s v="予算"/>
    <x v="1"/>
    <x v="0"/>
    <s v="パパ銀行"/>
    <x v="6"/>
    <x v="12"/>
    <m/>
    <n v="5000"/>
    <n v="1080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水"/>
    <s v="予算"/>
    <x v="3"/>
    <x v="3"/>
    <s v="ママ銀行"/>
    <x v="9"/>
    <x v="0"/>
    <m/>
    <n v="30000"/>
    <n v="1080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25"/>
    <s v="木"/>
    <s v="予算"/>
    <x v="1"/>
    <x v="4"/>
    <s v="パパ銀行"/>
    <x v="11"/>
    <x v="15"/>
    <s v="お小遣い_パパ"/>
    <n v="30000"/>
    <n v="1050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25"/>
    <s v="木"/>
    <s v="予算"/>
    <x v="1"/>
    <x v="5"/>
    <s v="パパ銀行"/>
    <x v="11"/>
    <x v="16"/>
    <s v="お小遣い_ママ"/>
    <n v="15000"/>
    <n v="1035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25"/>
    <s v="木"/>
    <s v="予算"/>
    <x v="1"/>
    <x v="0"/>
    <s v="パパ銀行"/>
    <x v="1"/>
    <x v="1"/>
    <m/>
    <n v="35000"/>
    <n v="1000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25"/>
    <s v="木"/>
    <s v="予算"/>
    <x v="1"/>
    <x v="0"/>
    <s v="パパ銀行"/>
    <x v="2"/>
    <x v="2"/>
    <m/>
    <n v="8000"/>
    <n v="992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26"/>
    <s v="金"/>
    <s v="予算"/>
    <x v="2"/>
    <x v="1"/>
    <m/>
    <x v="4"/>
    <x v="19"/>
    <m/>
    <n v="600000"/>
    <n v="1592804"/>
    <n v="702804"/>
    <n v="600000"/>
    <n v="0"/>
    <n v="0"/>
    <n v="0"/>
    <n v="0"/>
    <n v="0"/>
    <n v="6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s v="火"/>
    <s v="予算"/>
    <x v="1"/>
    <x v="0"/>
    <s v="パパ銀行"/>
    <x v="3"/>
    <x v="3"/>
    <m/>
    <n v="20000"/>
    <n v="1572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金"/>
    <s v="予算"/>
    <x v="2"/>
    <x v="1"/>
    <m/>
    <x v="4"/>
    <x v="4"/>
    <m/>
    <n v="300000"/>
    <n v="1872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火"/>
    <s v="予算"/>
    <x v="1"/>
    <x v="0"/>
    <s v="クレカ"/>
    <x v="5"/>
    <x v="5"/>
    <m/>
    <n v="20000"/>
    <n v="1872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2"/>
    <x v="2"/>
    <m/>
    <x v="4"/>
    <x v="6"/>
    <m/>
    <n v="70000"/>
    <n v="1942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6"/>
    <x v="7"/>
    <m/>
    <n v="10000"/>
    <n v="1932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7"/>
    <x v="8"/>
    <m/>
    <n v="20000"/>
    <n v="1912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7"/>
    <x v="9"/>
    <m/>
    <n v="6000"/>
    <n v="1906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7"/>
    <x v="10"/>
    <m/>
    <n v="8000"/>
    <n v="1898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8"/>
    <x v="11"/>
    <m/>
    <n v="100000"/>
    <n v="1798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3"/>
    <x v="3"/>
    <s v="パパ銀行"/>
    <x v="9"/>
    <x v="0"/>
    <m/>
    <n v="50000"/>
    <n v="1798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6"/>
    <x v="12"/>
    <m/>
    <n v="5000"/>
    <n v="1793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10"/>
    <x v="20"/>
    <m/>
    <n v="35000"/>
    <n v="1758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1"/>
    <x v="0"/>
    <s v="パパ銀行"/>
    <x v="10"/>
    <x v="21"/>
    <m/>
    <n v="34000"/>
    <n v="1724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金"/>
    <s v="予算"/>
    <x v="3"/>
    <x v="3"/>
    <s v="ママ銀行"/>
    <x v="9"/>
    <x v="0"/>
    <m/>
    <n v="30000"/>
    <n v="1724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31"/>
    <s v="土"/>
    <s v="予算"/>
    <x v="1"/>
    <x v="4"/>
    <s v="パパ銀行"/>
    <x v="11"/>
    <x v="15"/>
    <s v="お小遣い_パパ"/>
    <n v="30000"/>
    <n v="1694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土"/>
    <s v="予算"/>
    <x v="1"/>
    <x v="5"/>
    <s v="パパ銀行"/>
    <x v="11"/>
    <x v="16"/>
    <s v="お小遣い_ママ"/>
    <n v="15000"/>
    <n v="1679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土"/>
    <s v="予算"/>
    <x v="1"/>
    <x v="0"/>
    <s v="パパ銀行"/>
    <x v="1"/>
    <x v="1"/>
    <m/>
    <n v="35000"/>
    <n v="1644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土"/>
    <s v="予算"/>
    <x v="1"/>
    <x v="0"/>
    <s v="パパ銀行"/>
    <x v="2"/>
    <x v="2"/>
    <m/>
    <n v="8000"/>
    <n v="1636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木"/>
    <s v="予算"/>
    <x v="1"/>
    <x v="0"/>
    <s v="パパ銀行"/>
    <x v="3"/>
    <x v="3"/>
    <m/>
    <n v="20000"/>
    <n v="1616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33"/>
    <s v="火"/>
    <s v="予算"/>
    <x v="2"/>
    <x v="1"/>
    <m/>
    <x v="4"/>
    <x v="4"/>
    <m/>
    <n v="300000"/>
    <n v="1916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"/>
    <s v="木"/>
    <s v="予算"/>
    <x v="1"/>
    <x v="0"/>
    <s v="クレカ"/>
    <x v="5"/>
    <x v="5"/>
    <m/>
    <n v="20000"/>
    <n v="1916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2"/>
    <x v="2"/>
    <m/>
    <x v="4"/>
    <x v="6"/>
    <m/>
    <n v="70000"/>
    <n v="1986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6"/>
    <x v="7"/>
    <m/>
    <n v="10000"/>
    <n v="1976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7"/>
    <x v="8"/>
    <m/>
    <n v="20000"/>
    <n v="1956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7"/>
    <x v="9"/>
    <m/>
    <n v="6000"/>
    <n v="1950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7"/>
    <x v="10"/>
    <m/>
    <n v="8000"/>
    <n v="1942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8"/>
    <x v="11"/>
    <m/>
    <n v="100000"/>
    <n v="1842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3"/>
    <x v="3"/>
    <s v="パパ銀行"/>
    <x v="9"/>
    <x v="0"/>
    <m/>
    <n v="50000"/>
    <n v="1842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6"/>
    <x v="12"/>
    <m/>
    <n v="5000"/>
    <n v="1837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10"/>
    <x v="20"/>
    <m/>
    <n v="35000"/>
    <n v="1802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1"/>
    <x v="0"/>
    <s v="パパ銀行"/>
    <x v="10"/>
    <x v="21"/>
    <m/>
    <n v="34000"/>
    <n v="1768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月"/>
    <s v="予算"/>
    <x v="3"/>
    <x v="3"/>
    <s v="ママ銀行"/>
    <x v="9"/>
    <x v="0"/>
    <m/>
    <n v="30000"/>
    <n v="1768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36"/>
    <s v="火"/>
    <s v="予算"/>
    <x v="1"/>
    <x v="4"/>
    <s v="パパ銀行"/>
    <x v="11"/>
    <x v="15"/>
    <s v="お小遣い_パパ"/>
    <n v="30000"/>
    <n v="1738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36"/>
    <s v="火"/>
    <s v="予算"/>
    <x v="1"/>
    <x v="5"/>
    <s v="パパ銀行"/>
    <x v="11"/>
    <x v="16"/>
    <s v="お小遣い_ママ"/>
    <n v="15000"/>
    <n v="1723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36"/>
    <s v="火"/>
    <s v="予算"/>
    <x v="1"/>
    <x v="0"/>
    <s v="パパ銀行"/>
    <x v="1"/>
    <x v="1"/>
    <m/>
    <n v="35000"/>
    <n v="1688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36"/>
    <s v="火"/>
    <s v="予算"/>
    <x v="1"/>
    <x v="0"/>
    <s v="パパ銀行"/>
    <x v="2"/>
    <x v="2"/>
    <m/>
    <n v="8000"/>
    <n v="1680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37"/>
    <s v="月"/>
    <s v="予算"/>
    <x v="1"/>
    <x v="0"/>
    <s v="パパ銀行"/>
    <x v="3"/>
    <x v="3"/>
    <m/>
    <n v="20000"/>
    <n v="1660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38"/>
    <s v="金"/>
    <s v="予算"/>
    <x v="2"/>
    <x v="1"/>
    <m/>
    <x v="4"/>
    <x v="4"/>
    <m/>
    <n v="300000"/>
    <n v="1960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9"/>
    <s v="月"/>
    <s v="予算"/>
    <x v="1"/>
    <x v="0"/>
    <s v="クレカ"/>
    <x v="5"/>
    <x v="5"/>
    <m/>
    <n v="20000"/>
    <n v="1960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2"/>
    <x v="2"/>
    <m/>
    <x v="4"/>
    <x v="6"/>
    <m/>
    <n v="70000"/>
    <n v="2030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6"/>
    <x v="7"/>
    <m/>
    <n v="10000"/>
    <n v="2020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7"/>
    <x v="8"/>
    <m/>
    <n v="20000"/>
    <n v="2000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7"/>
    <x v="9"/>
    <m/>
    <n v="6000"/>
    <n v="1994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7"/>
    <x v="10"/>
    <m/>
    <n v="8000"/>
    <n v="1986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8"/>
    <x v="11"/>
    <m/>
    <n v="100000"/>
    <n v="1886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3"/>
    <x v="3"/>
    <s v="パパ銀行"/>
    <x v="9"/>
    <x v="0"/>
    <m/>
    <n v="50000"/>
    <n v="1886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6"/>
    <x v="12"/>
    <m/>
    <n v="5000"/>
    <n v="1881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10"/>
    <x v="20"/>
    <m/>
    <n v="35000"/>
    <n v="1846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1"/>
    <x v="0"/>
    <s v="パパ銀行"/>
    <x v="10"/>
    <x v="21"/>
    <m/>
    <n v="34000"/>
    <n v="1812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木"/>
    <s v="予算"/>
    <x v="3"/>
    <x v="3"/>
    <s v="ママ銀行"/>
    <x v="9"/>
    <x v="0"/>
    <m/>
    <n v="30000"/>
    <n v="1812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41"/>
    <s v="金"/>
    <s v="予算"/>
    <x v="1"/>
    <x v="4"/>
    <s v="パパ銀行"/>
    <x v="11"/>
    <x v="15"/>
    <s v="お小遣い_パパ"/>
    <n v="30000"/>
    <n v="1782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41"/>
    <s v="金"/>
    <s v="予算"/>
    <x v="1"/>
    <x v="5"/>
    <s v="パパ銀行"/>
    <x v="11"/>
    <x v="16"/>
    <s v="お小遣い_ママ"/>
    <n v="15000"/>
    <n v="1767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41"/>
    <s v="金"/>
    <s v="予算"/>
    <x v="1"/>
    <x v="0"/>
    <s v="パパ銀行"/>
    <x v="1"/>
    <x v="1"/>
    <m/>
    <n v="35000"/>
    <n v="1732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41"/>
    <s v="金"/>
    <s v="予算"/>
    <x v="1"/>
    <x v="0"/>
    <s v="パパ銀行"/>
    <x v="2"/>
    <x v="2"/>
    <m/>
    <n v="8000"/>
    <n v="1724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42"/>
    <s v="木"/>
    <s v="予算"/>
    <x v="1"/>
    <x v="0"/>
    <s v="パパ銀行"/>
    <x v="3"/>
    <x v="3"/>
    <m/>
    <n v="20000"/>
    <n v="1704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43"/>
    <s v="月"/>
    <s v="予算"/>
    <x v="2"/>
    <x v="1"/>
    <m/>
    <x v="4"/>
    <x v="4"/>
    <m/>
    <n v="300000"/>
    <n v="2004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4"/>
    <s v="木"/>
    <s v="予算"/>
    <x v="1"/>
    <x v="0"/>
    <s v="クレカ"/>
    <x v="5"/>
    <x v="5"/>
    <m/>
    <n v="20000"/>
    <n v="2004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s v="金"/>
    <s v="予算"/>
    <x v="2"/>
    <x v="2"/>
    <m/>
    <x v="4"/>
    <x v="6"/>
    <m/>
    <n v="70000"/>
    <n v="2074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45"/>
    <s v="金"/>
    <s v="予算"/>
    <x v="3"/>
    <x v="3"/>
    <s v="ママ銀行"/>
    <x v="9"/>
    <x v="0"/>
    <m/>
    <n v="30000"/>
    <n v="2074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6"/>
    <x v="7"/>
    <m/>
    <n v="10000"/>
    <n v="2064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7"/>
    <x v="8"/>
    <m/>
    <n v="20000"/>
    <n v="2044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7"/>
    <x v="9"/>
    <m/>
    <n v="6000"/>
    <n v="2038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7"/>
    <x v="10"/>
    <m/>
    <n v="8000"/>
    <n v="2030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8"/>
    <x v="11"/>
    <m/>
    <n v="100000"/>
    <n v="1930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3"/>
    <x v="3"/>
    <s v="パパ銀行"/>
    <x v="9"/>
    <x v="0"/>
    <m/>
    <n v="50000"/>
    <n v="1930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6"/>
    <x v="12"/>
    <m/>
    <n v="5000"/>
    <n v="1925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10"/>
    <x v="20"/>
    <m/>
    <n v="35000"/>
    <n v="1890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10"/>
    <x v="21"/>
    <m/>
    <n v="34000"/>
    <n v="1856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4"/>
    <s v="パパ銀行"/>
    <x v="11"/>
    <x v="15"/>
    <s v="お小遣い_パパ"/>
    <n v="30000"/>
    <n v="1826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5"/>
    <s v="パパ銀行"/>
    <x v="11"/>
    <x v="16"/>
    <s v="お小遣い_ママ"/>
    <n v="15000"/>
    <n v="1811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1"/>
    <x v="1"/>
    <m/>
    <n v="35000"/>
    <n v="1776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月"/>
    <s v="予算"/>
    <x v="1"/>
    <x v="0"/>
    <s v="パパ銀行"/>
    <x v="2"/>
    <x v="2"/>
    <m/>
    <n v="8000"/>
    <n v="1768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47"/>
    <s v="金"/>
    <s v="予算"/>
    <x v="1"/>
    <x v="0"/>
    <s v="パパ銀行"/>
    <x v="3"/>
    <x v="3"/>
    <m/>
    <n v="20000"/>
    <n v="1748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48"/>
    <s v="水"/>
    <s v="予算"/>
    <x v="2"/>
    <x v="1"/>
    <m/>
    <x v="4"/>
    <x v="4"/>
    <m/>
    <n v="300000"/>
    <n v="2048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s v="金"/>
    <s v="予算"/>
    <x v="1"/>
    <x v="0"/>
    <s v="クレカ"/>
    <x v="5"/>
    <x v="5"/>
    <m/>
    <n v="20000"/>
    <n v="2048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2"/>
    <x v="2"/>
    <m/>
    <x v="4"/>
    <x v="6"/>
    <m/>
    <n v="70000"/>
    <n v="2118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6"/>
    <x v="7"/>
    <m/>
    <n v="10000"/>
    <n v="2108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7"/>
    <x v="8"/>
    <m/>
    <n v="20000"/>
    <n v="2088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7"/>
    <x v="9"/>
    <m/>
    <n v="6000"/>
    <n v="2082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7"/>
    <x v="10"/>
    <m/>
    <n v="8000"/>
    <n v="2074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8"/>
    <x v="11"/>
    <m/>
    <n v="100000"/>
    <n v="1974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3"/>
    <x v="3"/>
    <s v="パパ銀行"/>
    <x v="9"/>
    <x v="0"/>
    <m/>
    <n v="50000"/>
    <n v="1974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6"/>
    <x v="12"/>
    <m/>
    <n v="5000"/>
    <n v="1969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10"/>
    <x v="20"/>
    <m/>
    <n v="35000"/>
    <n v="1934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1"/>
    <x v="0"/>
    <s v="パパ銀行"/>
    <x v="10"/>
    <x v="21"/>
    <m/>
    <n v="34000"/>
    <n v="1900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火"/>
    <s v="予算"/>
    <x v="3"/>
    <x v="3"/>
    <s v="ママ銀行"/>
    <x v="9"/>
    <x v="0"/>
    <m/>
    <n v="30000"/>
    <n v="1900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51"/>
    <s v="水"/>
    <s v="予算"/>
    <x v="1"/>
    <x v="4"/>
    <s v="パパ銀行"/>
    <x v="11"/>
    <x v="15"/>
    <s v="お小遣い_パパ"/>
    <n v="30000"/>
    <n v="1870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51"/>
    <s v="水"/>
    <s v="予算"/>
    <x v="1"/>
    <x v="5"/>
    <s v="パパ銀行"/>
    <x v="11"/>
    <x v="16"/>
    <s v="お小遣い_ママ"/>
    <n v="15000"/>
    <n v="1855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51"/>
    <s v="水"/>
    <s v="予算"/>
    <x v="1"/>
    <x v="0"/>
    <s v="パパ銀行"/>
    <x v="1"/>
    <x v="1"/>
    <m/>
    <n v="35000"/>
    <n v="1820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51"/>
    <s v="水"/>
    <s v="予算"/>
    <x v="1"/>
    <x v="0"/>
    <s v="パパ銀行"/>
    <x v="2"/>
    <x v="2"/>
    <m/>
    <n v="8000"/>
    <n v="1812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52"/>
    <s v="月"/>
    <s v="予算"/>
    <x v="1"/>
    <x v="0"/>
    <s v="パパ銀行"/>
    <x v="3"/>
    <x v="3"/>
    <m/>
    <n v="20000"/>
    <n v="1792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53"/>
    <s v="金"/>
    <s v="予算"/>
    <x v="2"/>
    <x v="1"/>
    <m/>
    <x v="4"/>
    <x v="4"/>
    <m/>
    <n v="300000"/>
    <n v="2092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s v="月"/>
    <s v="予算"/>
    <x v="1"/>
    <x v="0"/>
    <s v="クレカ"/>
    <x v="5"/>
    <x v="5"/>
    <m/>
    <n v="20000"/>
    <n v="2092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2"/>
    <x v="2"/>
    <m/>
    <x v="4"/>
    <x v="6"/>
    <m/>
    <n v="70000"/>
    <n v="2162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6"/>
    <x v="7"/>
    <m/>
    <n v="10000"/>
    <n v="2152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7"/>
    <x v="8"/>
    <m/>
    <n v="20000"/>
    <n v="2132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7"/>
    <x v="9"/>
    <m/>
    <n v="6000"/>
    <n v="2126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7"/>
    <x v="10"/>
    <m/>
    <n v="8000"/>
    <n v="2118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8"/>
    <x v="11"/>
    <m/>
    <n v="100000"/>
    <n v="2018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3"/>
    <x v="3"/>
    <s v="パパ銀行"/>
    <x v="9"/>
    <x v="0"/>
    <m/>
    <n v="50000"/>
    <n v="2018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6"/>
    <x v="12"/>
    <m/>
    <n v="5000"/>
    <n v="2013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10"/>
    <x v="20"/>
    <m/>
    <n v="35000"/>
    <n v="1978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1"/>
    <x v="0"/>
    <s v="パパ銀行"/>
    <x v="10"/>
    <x v="21"/>
    <m/>
    <n v="34000"/>
    <n v="1944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木"/>
    <s v="予算"/>
    <x v="3"/>
    <x v="3"/>
    <s v="ママ銀行"/>
    <x v="9"/>
    <x v="0"/>
    <m/>
    <n v="30000"/>
    <n v="1944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  <r>
    <x v="56"/>
    <s v="金"/>
    <s v="予算"/>
    <x v="1"/>
    <x v="4"/>
    <s v="パパ銀行"/>
    <x v="11"/>
    <x v="15"/>
    <s v="お小遣い_パパ"/>
    <n v="30000"/>
    <n v="1914804"/>
    <n v="702804"/>
    <n v="0"/>
    <n v="30000"/>
    <n v="0"/>
    <n v="0"/>
    <n v="0"/>
    <n v="0"/>
    <n v="0"/>
    <n v="30000"/>
    <n v="0"/>
    <n v="0"/>
    <n v="0"/>
    <n v="0"/>
    <n v="0"/>
    <n v="0"/>
    <n v="0"/>
    <n v="0"/>
    <n v="0"/>
    <n v="0"/>
    <n v="0"/>
    <n v="0"/>
    <n v="0"/>
    <n v="0"/>
    <n v="0"/>
    <n v="0"/>
  </r>
  <r>
    <x v="56"/>
    <s v="金"/>
    <s v="予算"/>
    <x v="1"/>
    <x v="5"/>
    <s v="パパ銀行"/>
    <x v="11"/>
    <x v="16"/>
    <s v="お小遣い_ママ"/>
    <n v="15000"/>
    <n v="1899804"/>
    <n v="702804"/>
    <n v="0"/>
    <n v="15000"/>
    <n v="0"/>
    <n v="0"/>
    <n v="0"/>
    <n v="0"/>
    <n v="0"/>
    <n v="15000"/>
    <n v="0"/>
    <n v="0"/>
    <n v="0"/>
    <n v="0"/>
    <n v="0"/>
    <n v="0"/>
    <n v="0"/>
    <n v="0"/>
    <n v="0"/>
    <n v="0"/>
    <n v="0"/>
    <n v="0"/>
    <n v="0"/>
    <n v="0"/>
    <n v="0"/>
    <n v="0"/>
  </r>
  <r>
    <x v="56"/>
    <s v="金"/>
    <s v="予算"/>
    <x v="1"/>
    <x v="0"/>
    <s v="パパ銀行"/>
    <x v="1"/>
    <x v="1"/>
    <m/>
    <n v="35000"/>
    <n v="1864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56"/>
    <s v="金"/>
    <s v="予算"/>
    <x v="1"/>
    <x v="0"/>
    <s v="パパ銀行"/>
    <x v="2"/>
    <x v="2"/>
    <m/>
    <n v="8000"/>
    <n v="1856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57"/>
    <s v="金"/>
    <s v="予算"/>
    <x v="2"/>
    <x v="1"/>
    <m/>
    <x v="4"/>
    <x v="19"/>
    <m/>
    <n v="600000"/>
    <n v="2456804"/>
    <n v="702804"/>
    <n v="600000"/>
    <n v="0"/>
    <n v="0"/>
    <n v="0"/>
    <n v="0"/>
    <n v="0"/>
    <n v="6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8"/>
    <s v="水"/>
    <s v="予算"/>
    <x v="1"/>
    <x v="0"/>
    <s v="パパ銀行"/>
    <x v="3"/>
    <x v="3"/>
    <m/>
    <n v="20000"/>
    <n v="2436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59"/>
    <s v="金"/>
    <s v="予算"/>
    <x v="2"/>
    <x v="1"/>
    <m/>
    <x v="4"/>
    <x v="4"/>
    <m/>
    <n v="300000"/>
    <n v="2736804"/>
    <n v="702804"/>
    <n v="300000"/>
    <n v="0"/>
    <n v="0"/>
    <n v="0"/>
    <n v="0"/>
    <n v="0"/>
    <n v="300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s v="水"/>
    <s v="予算"/>
    <x v="1"/>
    <x v="0"/>
    <s v="クレカ"/>
    <x v="5"/>
    <x v="5"/>
    <m/>
    <n v="20000"/>
    <n v="2736804"/>
    <n v="7028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s v="金"/>
    <s v="予算"/>
    <x v="2"/>
    <x v="2"/>
    <m/>
    <x v="4"/>
    <x v="6"/>
    <m/>
    <n v="70000"/>
    <n v="2806804"/>
    <n v="702804"/>
    <n v="70000"/>
    <n v="0"/>
    <n v="0"/>
    <n v="0"/>
    <n v="0"/>
    <n v="0"/>
    <n v="0"/>
    <n v="0"/>
    <n v="7000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6"/>
    <x v="7"/>
    <m/>
    <n v="10000"/>
    <n v="2796804"/>
    <n v="702804"/>
    <n v="0"/>
    <n v="10000"/>
    <n v="0"/>
    <n v="0"/>
    <n v="0"/>
    <n v="0"/>
    <n v="0"/>
    <n v="10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7"/>
    <x v="8"/>
    <m/>
    <n v="20000"/>
    <n v="2776804"/>
    <n v="702804"/>
    <n v="0"/>
    <n v="20000"/>
    <n v="0"/>
    <n v="0"/>
    <n v="0"/>
    <n v="0"/>
    <n v="0"/>
    <n v="20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7"/>
    <x v="9"/>
    <m/>
    <n v="6000"/>
    <n v="2770804"/>
    <n v="702804"/>
    <n v="0"/>
    <n v="6000"/>
    <n v="0"/>
    <n v="0"/>
    <n v="0"/>
    <n v="0"/>
    <n v="0"/>
    <n v="6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7"/>
    <x v="10"/>
    <m/>
    <n v="8000"/>
    <n v="2762804"/>
    <n v="702804"/>
    <n v="0"/>
    <n v="8000"/>
    <n v="0"/>
    <n v="0"/>
    <n v="0"/>
    <n v="0"/>
    <n v="0"/>
    <n v="8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8"/>
    <x v="11"/>
    <m/>
    <n v="100000"/>
    <n v="2662804"/>
    <n v="702804"/>
    <n v="0"/>
    <n v="100000"/>
    <n v="0"/>
    <n v="0"/>
    <n v="0"/>
    <n v="0"/>
    <n v="0"/>
    <n v="100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3"/>
    <x v="3"/>
    <s v="パパ銀行"/>
    <x v="9"/>
    <x v="0"/>
    <m/>
    <n v="50000"/>
    <n v="2662804"/>
    <n v="702804"/>
    <n v="50000"/>
    <n v="50000"/>
    <n v="0"/>
    <n v="0"/>
    <n v="0"/>
    <n v="0"/>
    <n v="0"/>
    <n v="50000"/>
    <n v="0"/>
    <n v="0"/>
    <n v="5000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6"/>
    <x v="12"/>
    <m/>
    <n v="5000"/>
    <n v="2657804"/>
    <n v="702804"/>
    <n v="0"/>
    <n v="5000"/>
    <n v="0"/>
    <n v="0"/>
    <n v="0"/>
    <n v="0"/>
    <n v="0"/>
    <n v="5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10"/>
    <x v="20"/>
    <m/>
    <n v="35000"/>
    <n v="2622804"/>
    <n v="702804"/>
    <n v="0"/>
    <n v="35000"/>
    <n v="0"/>
    <n v="0"/>
    <n v="0"/>
    <n v="0"/>
    <n v="0"/>
    <n v="35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1"/>
    <x v="0"/>
    <s v="パパ銀行"/>
    <x v="10"/>
    <x v="21"/>
    <m/>
    <n v="34000"/>
    <n v="2588804"/>
    <n v="702804"/>
    <n v="0"/>
    <n v="34000"/>
    <n v="0"/>
    <n v="0"/>
    <n v="0"/>
    <n v="0"/>
    <n v="0"/>
    <n v="3400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土"/>
    <s v="予算"/>
    <x v="3"/>
    <x v="3"/>
    <s v="ママ銀行"/>
    <x v="9"/>
    <x v="0"/>
    <m/>
    <n v="30000"/>
    <n v="2588804"/>
    <n v="702804"/>
    <n v="30000"/>
    <n v="30000"/>
    <n v="0"/>
    <n v="0"/>
    <n v="0"/>
    <n v="0"/>
    <n v="0"/>
    <n v="0"/>
    <n v="0"/>
    <n v="30000"/>
    <n v="3000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418CBC-39B0-4BCF-8D8E-496D32CECE9C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1:N18" firstHeaderRow="1" firstDataRow="3" firstDataCol="1" rowPageCount="1" colPageCount="1"/>
  <pivotFields count="37">
    <pivotField axis="axisCol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axis="axisPage" showAll="0">
      <items count="10">
        <item m="1" x="5"/>
        <item m="1" x="6"/>
        <item m="1" x="7"/>
        <item m="1" x="8"/>
        <item m="1" x="4"/>
        <item x="0"/>
        <item x="1"/>
        <item x="2"/>
        <item x="3"/>
        <item t="default"/>
      </items>
    </pivotField>
    <pivotField showAll="0"/>
    <pivotField showAll="0"/>
    <pivotField axis="axisRow" showAll="0">
      <items count="24">
        <item sd="0" m="1" x="15"/>
        <item m="1" x="19"/>
        <item sd="0" m="1" x="18"/>
        <item sd="0" m="1" x="16"/>
        <item sd="0" m="1" x="22"/>
        <item sd="0" m="1" x="12"/>
        <item sd="0" m="1" x="21"/>
        <item sd="0" m="1" x="20"/>
        <item sd="0" m="1" x="17"/>
        <item sd="0" m="1" x="14"/>
        <item sd="0" x="0"/>
        <item m="1" x="13"/>
        <item x="1"/>
        <item x="2"/>
        <item x="3"/>
        <item x="4"/>
        <item x="5"/>
        <item x="6"/>
        <item x="7"/>
        <item x="8"/>
        <item x="9"/>
        <item x="10"/>
        <item x="11"/>
        <item t="default" sd="0"/>
      </items>
    </pivotField>
    <pivotField axis="axisRow" showAll="0">
      <items count="24">
        <item x="9"/>
        <item x="5"/>
        <item m="1" x="22"/>
        <item x="12"/>
        <item x="15"/>
        <item n="夫ボーナス" x="19"/>
        <item n="夫給与" x="4"/>
        <item x="16"/>
        <item n="妻給与" x="6"/>
        <item x="11"/>
        <item x="7"/>
        <item x="13"/>
        <item x="20"/>
        <item x="1"/>
        <item x="10"/>
        <item x="3"/>
        <item x="8"/>
        <item x="14"/>
        <item x="21"/>
        <item x="0"/>
        <item x="2"/>
        <item x="17"/>
        <item x="18"/>
        <item t="default"/>
      </items>
    </pivotField>
    <pivotField showAll="0"/>
    <pivotField dataField="1" showAll="0"/>
    <pivotField numFmtId="38" showAll="0"/>
    <pivotField numFmtId="38" showAll="0"/>
    <pivotField numFmtId="38" showAll="0"/>
    <pivotField numFmtId="38"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numFmtId="38"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7"/>
  </rowFields>
  <rowItems count="5">
    <i>
      <x v="15"/>
    </i>
    <i r="1">
      <x v="5"/>
    </i>
    <i r="1">
      <x v="6"/>
    </i>
    <i r="1">
      <x v="8"/>
    </i>
    <i t="grand">
      <x/>
    </i>
  </rowItems>
  <colFields count="2">
    <field x="3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3" item="7" hier="-1"/>
  </pageFields>
  <dataFields count="1">
    <dataField name="合計 / 金額" fld="9" baseField="7" baseItem="8" numFmtId="177"/>
  </dataFields>
  <formats count="1">
    <format dxfId="15">
      <pivotArea field="3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8BBC13-47E7-4553-90B6-A61354C23E44}" name="ピボットテーブル2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26:N38" firstHeaderRow="1" firstDataRow="3" firstDataCol="1" rowPageCount="1" colPageCount="1"/>
  <pivotFields count="37">
    <pivotField axis="axisCol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axis="axisPage" showAll="0">
      <items count="10">
        <item m="1" x="5"/>
        <item m="1" x="6"/>
        <item m="1" x="7"/>
        <item m="1" x="8"/>
        <item m="1" x="4"/>
        <item x="0"/>
        <item x="1"/>
        <item x="2"/>
        <item x="3"/>
        <item t="default"/>
      </items>
    </pivotField>
    <pivotField showAll="0"/>
    <pivotField showAll="0"/>
    <pivotField axis="axisRow" showAll="0">
      <items count="24">
        <item sd="0" m="1" x="15"/>
        <item sd="0" m="1" x="19"/>
        <item sd="0" m="1" x="18"/>
        <item sd="0" m="1" x="16"/>
        <item sd="0" m="1" x="22"/>
        <item sd="0" m="1" x="12"/>
        <item sd="0" m="1" x="21"/>
        <item sd="0" m="1" x="20"/>
        <item sd="0" m="1" x="17"/>
        <item sd="0" m="1" x="14"/>
        <item sd="0" x="0"/>
        <item sd="0" m="1" x="13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axis="axisRow" showAll="0">
      <items count="24">
        <item x="9"/>
        <item x="5"/>
        <item m="1" x="22"/>
        <item x="12"/>
        <item n="夫" x="15"/>
        <item x="19"/>
        <item x="4"/>
        <item n="妻" x="16"/>
        <item x="6"/>
        <item x="11"/>
        <item x="7"/>
        <item x="13"/>
        <item x="20"/>
        <item x="1"/>
        <item x="10"/>
        <item x="3"/>
        <item x="8"/>
        <item x="14"/>
        <item x="21"/>
        <item x="0"/>
        <item x="2"/>
        <item x="17"/>
        <item x="18"/>
        <item t="default"/>
      </items>
    </pivotField>
    <pivotField showAll="0"/>
    <pivotField dataField="1" showAll="0"/>
    <pivotField numFmtId="38" showAll="0"/>
    <pivotField numFmtId="38" showAll="0"/>
    <pivotField numFmtId="38" showAll="0"/>
    <pivotField numFmtId="38"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numFmtId="38"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6"/>
    <field x="7"/>
  </rowFields>
  <rowItems count="10">
    <i>
      <x v="12"/>
    </i>
    <i>
      <x v="13"/>
    </i>
    <i>
      <x v="14"/>
    </i>
    <i>
      <x v="16"/>
    </i>
    <i>
      <x v="17"/>
    </i>
    <i>
      <x v="18"/>
    </i>
    <i>
      <x v="19"/>
    </i>
    <i>
      <x v="21"/>
    </i>
    <i>
      <x v="22"/>
    </i>
    <i t="grand">
      <x/>
    </i>
  </rowItems>
  <colFields count="2">
    <field x="3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3" item="6" hier="-1"/>
  </pageFields>
  <dataFields count="1">
    <dataField name="合計 / 金額" fld="9" baseField="7" baseItem="0" numFmtId="177"/>
  </dataFields>
  <formats count="2">
    <format dxfId="16">
      <pivotArea dataOnly="0" labelOnly="1" outline="0" fieldPosition="0">
        <references count="1">
          <reference field="3" count="1">
            <x v="1"/>
          </reference>
        </references>
      </pivotArea>
    </format>
    <format dxfId="17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B7322A-E0C8-46AE-9530-40A53A937F86}" name="ピボットテーブル6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P11:AC15" firstHeaderRow="1" firstDataRow="3" firstDataCol="1" rowPageCount="1" colPageCount="1"/>
  <pivotFields count="37">
    <pivotField axis="axisCol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axis="axisPage" multipleItemSelectionAllowed="1" showAll="0">
      <items count="12">
        <item h="1" m="1" x="10"/>
        <item h="1" m="1" x="8"/>
        <item h="1" m="1" x="9"/>
        <item h="1" m="1" x="7"/>
        <item m="1" x="6"/>
        <item h="1" x="0"/>
        <item h="1" x="1"/>
        <item h="1" x="2"/>
        <item x="3"/>
        <item h="1" x="4"/>
        <item h="1" x="5"/>
        <item t="default"/>
      </items>
    </pivotField>
    <pivotField showAll="0"/>
    <pivotField axis="axisRow" showAll="0">
      <items count="24">
        <item m="1" x="15"/>
        <item m="1" x="19"/>
        <item m="1" x="18"/>
        <item m="1" x="16"/>
        <item m="1" x="22"/>
        <item m="1" x="12"/>
        <item m="1" x="13"/>
        <item m="1" x="21"/>
        <item m="1" x="20"/>
        <item m="1" x="17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numFmtId="38" showAll="0"/>
    <pivotField numFmtId="38" showAll="0"/>
    <pivotField numFmtId="38" showAll="0"/>
    <pivotField numFmtId="38"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numFmtId="38"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numFmtId="38" showAll="0"/>
    <pivotField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6"/>
  </rowFields>
  <rowItems count="2">
    <i>
      <x v="20"/>
    </i>
    <i t="grand">
      <x/>
    </i>
  </rowItems>
  <colFields count="2">
    <field x="3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4" hier="-1"/>
  </pageFields>
  <dataFields count="1">
    <dataField name="合計 / 金額" fld="9" baseField="4" baseItem="4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AC5D144-5E9D-4EE6-960A-800E709F3434}" name="収支明細." displayName="収支明細." ref="A2:AJ216" totalsRowCount="1" headerRowDxfId="106" dataDxfId="105" tableBorderDxfId="104" headerRowCellStyle="桁区切り" dataCellStyle="桁区切り">
  <autoFilter ref="A2:AJ215" xr:uid="{7AC5D144-5E9D-4EE6-960A-800E709F3434}"/>
  <tableColumns count="36">
    <tableColumn id="1" xr3:uid="{F99F83E8-D4EC-4B06-B9B0-79923D4CC2D6}" name="日付" totalsRowLabel="集計" dataDxfId="87" totalsRowDxfId="43"/>
    <tableColumn id="2" xr3:uid="{0BC1039D-A1D1-4A39-A14B-4C86A5734485}" name="曜日" dataDxfId="86" totalsRowDxfId="42">
      <calculatedColumnFormula>IF(A3="","",TEXT(A3,"aaa"))</calculatedColumnFormula>
    </tableColumn>
    <tableColumn id="3" xr3:uid="{F5ADA00A-637F-4FE5-B9C1-73E3320DCF04}" name="予実区分" dataDxfId="85" totalsRowDxfId="41"/>
    <tableColumn id="4" xr3:uid="{CC7C517C-3A80-49C6-B18C-D56DB4FF909F}" name="種別" dataDxfId="84" totalsRowDxfId="40"/>
    <tableColumn id="5" xr3:uid="{3FE80841-3558-4C0D-AE82-E4F20E5EA734}" name="入金口座" dataDxfId="83"/>
    <tableColumn id="6" xr3:uid="{EC4EDB1D-E32E-45C1-846F-EE22FE474686}" name="出金口座" dataDxfId="82"/>
    <tableColumn id="7" xr3:uid="{FDB66EBF-0E96-4AA5-9AC6-FA807A8DEB53}" name="大項目" dataDxfId="81"/>
    <tableColumn id="8" xr3:uid="{0AAAC2E8-E224-4FE5-8F5A-3665863BBD1B}" name="中項目" dataDxfId="80"/>
    <tableColumn id="9" xr3:uid="{6F4A69C4-4109-4A76-9308-D44EFF79EEA1}" name="摘要" dataDxfId="79"/>
    <tableColumn id="10" xr3:uid="{3E7C55F8-A50B-4D8F-AC78-AA2A61CA2E27}" name="金額" dataDxfId="78" dataCellStyle="桁区切り"/>
    <tableColumn id="11" xr3:uid="{F6D712EB-9B0A-48D4-A8A8-A77252EDC98B}" name="予算" dataDxfId="77" dataCellStyle="桁区切り">
      <calculatedColumnFormula>K2+SUM(M3,Y3)-SUM(N3,Z3)</calculatedColumnFormula>
    </tableColumn>
    <tableColumn id="12" xr3:uid="{285D1CDD-9155-4AED-AE0C-1F9DD056070B}" name="実績" dataDxfId="76" dataCellStyle="桁区切り">
      <calculatedColumnFormula>L2+収支明細_完成!$Y3-収支明細_完成!$Z3</calculatedColumnFormula>
    </tableColumn>
    <tableColumn id="13" xr3:uid="{D7752BCC-F287-489B-9A57-98A2350C670C}" name="予算収入合計" dataDxfId="75" totalsRowDxfId="39" dataCellStyle="桁区切り">
      <calculatedColumnFormula>SUMPRODUCT((MOD(COLUMN($O3:$X3),2)=1)*($O3:$X3))</calculatedColumnFormula>
    </tableColumn>
    <tableColumn id="14" xr3:uid="{9234F35D-22AB-4402-8A67-8B1405A3C508}" name="予算支出合計" dataDxfId="74" totalsRowDxfId="38" dataCellStyle="桁区切り">
      <calculatedColumnFormula>SUMPRODUCT((MOD(COLUMN($O3:$X3),2)=0)*($O3:$X3))</calculatedColumnFormula>
    </tableColumn>
    <tableColumn id="15" xr3:uid="{9C22D1E2-B5AB-4553-9014-5618BAA71EC4}" name="夫現金収入" totalsRowFunction="sum" dataDxfId="73" totalsRowDxfId="37" dataCellStyle="桁区切り">
      <calculatedColumnFormula>IF(AND(OR($D3="収入.",$D3="振替.",$D3="残高調整.",$D3="借入."),$C3="予算.",$E3="パパ現金."),$J3,0)</calculatedColumnFormula>
    </tableColumn>
    <tableColumn id="16" xr3:uid="{81263F82-C252-455B-AE97-5133FE799084}" name="夫現金支出" totalsRowFunction="sum" dataDxfId="72" totalsRowDxfId="36" dataCellStyle="桁区切り">
      <calculatedColumnFormula>IF(AND(OR($D3="支出.",$D3="振替.",$D3="残高調整.",$D3="貯金."),$C3="予算.",$F3="パパ現金."),$J3,0)</calculatedColumnFormula>
    </tableColumn>
    <tableColumn id="17" xr3:uid="{84744233-5CC1-436D-85CD-5BA580F1D407}" name="妻現金収入" totalsRowFunction="sum" dataDxfId="71" totalsRowDxfId="35" dataCellStyle="桁区切り">
      <calculatedColumnFormula>IF(AND(OR($D3="収入.",$D3="振替.",$D3="残高調整.",$D3="借入."),$C3="予算.",$E3="ママ現金."),$J3,0)</calculatedColumnFormula>
    </tableColumn>
    <tableColumn id="18" xr3:uid="{FA8C268F-7DF9-4366-AB5D-0377D20C63BC}" name="妻現金支出" totalsRowFunction="sum" dataDxfId="70" totalsRowDxfId="34" dataCellStyle="桁区切り">
      <calculatedColumnFormula>IF(AND(OR($D3="支出.",$D3="振替.",$D3="残高調整.",$D3="貯金."),$C3="予算.",$F3="ママ現金."),$J3,0)</calculatedColumnFormula>
    </tableColumn>
    <tableColumn id="19" xr3:uid="{7C91E72F-CDBC-4B36-9029-1B118AB556F8}" name="夫銀行収入" totalsRowFunction="sum" dataDxfId="69" totalsRowDxfId="33" dataCellStyle="桁区切り">
      <calculatedColumnFormula>IF(AND(OR($D3="収入.",$D3="振替.",$D3="残高調整.",$D3="借入."),$C3="予算.",$E3="パパ銀行."),$J3,0)</calculatedColumnFormula>
    </tableColumn>
    <tableColumn id="20" xr3:uid="{07CEFE35-D334-41F5-B7E5-AB8EE1BAF1A8}" name="夫銀行支出" totalsRowFunction="sum" dataDxfId="68" totalsRowDxfId="32" dataCellStyle="桁区切り">
      <calculatedColumnFormula>IF(AND(OR($D3="支出.",$D3="振替.",$D3="残高調整.",$D3="貯金."),$C3="予算.",$F3="パパ銀行."),$J3,0)</calculatedColumnFormula>
    </tableColumn>
    <tableColumn id="21" xr3:uid="{2136BE36-85B6-4766-ADB5-D037457FFD44}" name="妻銀行収入" totalsRowFunction="sum" dataDxfId="67" totalsRowDxfId="31" dataCellStyle="桁区切り">
      <calculatedColumnFormula>IF(AND(OR($D3="収入.",$D3="振替.",$D3="残高調整.",$D3="借入."),$C3="予算.",$E3="ママ銀行."),$J3,0)</calculatedColumnFormula>
    </tableColumn>
    <tableColumn id="22" xr3:uid="{D9498D95-306F-4407-AA7F-491C9F6CA4BD}" name="妻銀行支出" totalsRowFunction="sum" dataDxfId="66" totalsRowDxfId="30" dataCellStyle="桁区切り">
      <calculatedColumnFormula>IF(AND(OR($D3="支出.",$D3="振替.",$D3="残高調整.",$D3="貯金."),$C3="予算.",$F3="ママ銀行."),$J3,0)</calculatedColumnFormula>
    </tableColumn>
    <tableColumn id="23" xr3:uid="{47251E4B-6486-4E6E-904F-E5890FA2A00E}" name="貯金入金" totalsRowFunction="sum" dataDxfId="65" totalsRowDxfId="29" dataCellStyle="桁区切り">
      <calculatedColumnFormula>IF(AND(OR($D3="収入.",$D3="振替.",$D3="残高調整.",$D3="借入."),$C3="予算.",$E3="貯金."),$J3,0)</calculatedColumnFormula>
    </tableColumn>
    <tableColumn id="24" xr3:uid="{B1D8674D-55E2-413D-8337-2B5B59452C7C}" name="貯金出金" totalsRowFunction="sum" dataDxfId="64" totalsRowDxfId="28" dataCellStyle="桁区切り">
      <calculatedColumnFormula>IF(AND(OR($D3="支出.",$D3="振替.",$D3="残高調整.",$D3="貯金."),$C3="予算.",$F3="貯金."),$J3,0)</calculatedColumnFormula>
    </tableColumn>
    <tableColumn id="25" xr3:uid="{CF75D570-3849-4BB4-947C-1A82DC9ADC06}" name="実績収入合計" dataDxfId="63" dataCellStyle="桁区切り">
      <calculatedColumnFormula>SUMPRODUCT((MOD(COLUMN($AA3:$AJ3),2)=1)*($AA3:$AJ3))</calculatedColumnFormula>
    </tableColumn>
    <tableColumn id="26" xr3:uid="{6D0E201C-AD15-448E-9DC7-3B43C760A074}" name="実績支出合計" dataDxfId="62" dataCellStyle="桁区切り">
      <calculatedColumnFormula>SUMPRODUCT((MOD(COLUMN($AA3:$AJ3),2)=0)*($AA3:$AJ3))</calculatedColumnFormula>
    </tableColumn>
    <tableColumn id="27" xr3:uid="{55896931-A361-4454-AFFE-B8D480802B3D}" name="夫現金収入2" totalsRowFunction="sum" dataDxfId="61" totalsRowDxfId="27" dataCellStyle="桁区切り">
      <calculatedColumnFormula>IF(AND(OR($D3="収入.",$D3="振替.",$D3="残高調整.",$D3="借入."),$C3="実施.",$E3="パパ現金."),$J3,0)</calculatedColumnFormula>
    </tableColumn>
    <tableColumn id="28" xr3:uid="{FDD9353B-2703-4D9A-B6D0-C3B0697E3EB6}" name="夫現金支出3" totalsRowFunction="sum" dataDxfId="60" totalsRowDxfId="26" dataCellStyle="桁区切り">
      <calculatedColumnFormula>IF(AND(OR($D3="支出.",$D3="振替.",$D3="残高調整.",$D3="貯金."),$C3="予算.",$F3="パパ現金."),$J3,0)</calculatedColumnFormula>
    </tableColumn>
    <tableColumn id="29" xr3:uid="{4E97DB48-434D-4604-B8DD-A0197F0DD76E}" name="妻現金収入4" totalsRowFunction="sum" dataDxfId="59" totalsRowDxfId="25" dataCellStyle="桁区切り">
      <calculatedColumnFormula>IF(AND(OR($D3="収入.",$D3="振替.",$D3="残高調整.",$D3="借入."),$C3="実施.",$E3="ママ現金."),$J3,0)</calculatedColumnFormula>
    </tableColumn>
    <tableColumn id="30" xr3:uid="{7C44608A-D3EE-4C0A-81E3-1268A6D5E7F6}" name="妻現金支出5" totalsRowFunction="sum" dataDxfId="58" totalsRowDxfId="24" dataCellStyle="桁区切り">
      <calculatedColumnFormula>IF(AND(OR($D3="支出.",$D3="振替.",$D3="残高調整.",$D3="貯金."),$C3="予算.",$F3="ママ現金."),$J3,0)</calculatedColumnFormula>
    </tableColumn>
    <tableColumn id="31" xr3:uid="{069E1B4A-05EE-4FE8-9725-9E8B2146600F}" name="夫銀行収入6" totalsRowFunction="sum" dataDxfId="57" totalsRowDxfId="23" dataCellStyle="桁区切り">
      <calculatedColumnFormula>IF(AND(OR($D3="収入.",$D3="振替.",$D3="残高調整.",$D3="借入."),$C3="実施.",$E3="パパ銀行."),$J3,0)</calculatedColumnFormula>
    </tableColumn>
    <tableColumn id="32" xr3:uid="{57D32DD4-4982-49DB-AA64-5DDEE1442F3A}" name="夫銀行支出7" totalsRowFunction="sum" dataDxfId="56" totalsRowDxfId="22" dataCellStyle="桁区切り">
      <calculatedColumnFormula>IF(AND(OR($D3="支出.",$D3="振替.",$D3="残高調整.",$D3="貯金."),$C3="予算.",$F3="パパ銀行."),$J3,0)</calculatedColumnFormula>
    </tableColumn>
    <tableColumn id="33" xr3:uid="{14F29A4C-F5E6-4885-96CA-9AE05813162A}" name="妻銀行収入8" totalsRowFunction="sum" dataDxfId="55" totalsRowDxfId="21" dataCellStyle="桁区切り">
      <calculatedColumnFormula>IF(AND(OR($D3="収入.",$D3="振替.",$D3="残高調整.",$D3="借入."),$C3="実施.",$E3="ママ銀行."),$J3,0)</calculatedColumnFormula>
    </tableColumn>
    <tableColumn id="34" xr3:uid="{35FF6567-37CF-49D2-87CB-6FC92F3FD55B}" name="妻銀行支出9" totalsRowFunction="sum" dataDxfId="54" totalsRowDxfId="20" dataCellStyle="桁区切り">
      <calculatedColumnFormula>IF(AND(OR($D3="支出.",$D3="振替.",$D3="残高調整.",$D3="貯金."),$C3="予算.",$F3="ママ銀行."),$J3,0)</calculatedColumnFormula>
    </tableColumn>
    <tableColumn id="35" xr3:uid="{45D5CCA2-8680-4CB1-8799-08ADD609B540}" name="貯金入金10" totalsRowFunction="sum" dataDxfId="53" totalsRowDxfId="19" dataCellStyle="桁区切り">
      <calculatedColumnFormula>IF(AND(OR($D3="収入.",$D3="振替.",$D3="残高調整.",$D3="借入."),$C3="実施.",$E3="貯金."),$J3,0)</calculatedColumnFormula>
    </tableColumn>
    <tableColumn id="36" xr3:uid="{FD2EB42C-E1D6-4E29-A75B-BCB0EE25C7C9}" name="貯金出金11" totalsRowFunction="sum" dataDxfId="52" totalsRowDxfId="18" dataCellStyle="桁区切り">
      <calculatedColumnFormula>IF(AND(OR($D3="支出.",$D3="振替.",$D3="残高調整.",$D3="貯金."),$C3="予算.",$F3="貯金."),$J3,0)</calculatedColumnFormula>
    </tableColumn>
  </tableColumns>
  <tableStyleInfo name="TableStyleLight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396D156-5D7E-4E75-96B4-2A3B62CBE2FE}" name="日用品" displayName="日用品" ref="C1:C7" totalsRowShown="0" headerRowDxfId="101">
  <autoFilter ref="C1:C7" xr:uid="{6396D156-5D7E-4E75-96B4-2A3B62CBE2FE}"/>
  <tableColumns count="1">
    <tableColumn id="1" xr3:uid="{B3DBE445-123A-4AA8-AEC7-C6FDD0C3EE38}" name="日用品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ED3F6E-D2B9-486F-9F84-C79B5E49BC3E}" name="光熱費" displayName="光熱費" ref="D1:D4" totalsRowShown="0" headerRowDxfId="100">
  <autoFilter ref="D1:D4" xr:uid="{46ED3F6E-D2B9-486F-9F84-C79B5E49BC3E}"/>
  <tableColumns count="1">
    <tableColumn id="1" xr3:uid="{1F4A8211-F44A-42F3-9EEF-C10B15F52222}" name="光熱費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DD9A02-22EF-4A4A-B7BE-D0CC99ADD9C1}" name="通信費" displayName="通信費" ref="E1:E8" totalsRowShown="0" headerRowDxfId="99">
  <autoFilter ref="E1:E8" xr:uid="{E3DD9A02-22EF-4A4A-B7BE-D0CC99ADD9C1}"/>
  <tableColumns count="1">
    <tableColumn id="1" xr3:uid="{FB33E083-48D4-404E-A774-038A8170B1E9}" name="通信費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AA3D28E-DF5C-4924-95FB-ACAF480F875B}" name="趣味・娯楽" displayName="趣味・娯楽" ref="F1:F4" totalsRowShown="0" headerRowDxfId="98">
  <autoFilter ref="F1:F4" xr:uid="{8AA3D28E-DF5C-4924-95FB-ACAF480F875B}"/>
  <tableColumns count="1">
    <tableColumn id="1" xr3:uid="{7EEF29B6-F798-4D9B-AF85-15DEF860F59B}" name="趣味・娯楽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876EE8-97FF-4F77-B4AB-4A4CF0A55249}" name="車" displayName="車" ref="G1:G8" totalsRowShown="0" headerRowDxfId="97">
  <autoFilter ref="G1:G8" xr:uid="{83876EE8-97FF-4F77-B4AB-4A4CF0A55249}"/>
  <tableColumns count="1">
    <tableColumn id="1" xr3:uid="{3F3ADE12-DFCC-4BB9-8F16-0F427121CB06}" name="車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ABC288-2188-4A39-8EFD-3EB87AC26BD9}" name="返済" displayName="返済" ref="H1:H3" totalsRowShown="0" headerRowDxfId="96">
  <autoFilter ref="H1:H3" xr:uid="{B7ABC288-2188-4A39-8EFD-3EB87AC26BD9}"/>
  <tableColumns count="1">
    <tableColumn id="1" xr3:uid="{5216B226-69D5-47FA-8E00-20E569FEC155}" name="返済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EB8E87C-80C2-4FD2-A759-D7A8AB20C605}" name="住宅" displayName="住宅" ref="I1:I4" totalsRowShown="0" headerRowDxfId="95">
  <autoFilter ref="I1:I4" xr:uid="{AEB8E87C-80C2-4FD2-A759-D7A8AB20C605}"/>
  <tableColumns count="1">
    <tableColumn id="1" xr3:uid="{A6E50EB8-9B1A-4A1E-BCB8-040015A9BF0D}" name="住宅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1D86672-F79E-4523-81D3-563C29B17CC2}" name="税金" displayName="税金" ref="J1:J8" totalsRowShown="0" headerRowDxfId="94">
  <autoFilter ref="J1:J8" xr:uid="{F1D86672-F79E-4523-81D3-563C29B17CC2}"/>
  <tableColumns count="1">
    <tableColumn id="1" xr3:uid="{A0A39D96-5C9B-4DEF-B7E7-B41CB5A3320E}" name="税金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29EBC44-82C4-488C-A4F9-F4E5C607F873}" name="保険" displayName="保険" ref="K1:K3" totalsRowShown="0" headerRowDxfId="93">
  <autoFilter ref="K1:K3" xr:uid="{229EBC44-82C4-488C-A4F9-F4E5C607F873}"/>
  <tableColumns count="1">
    <tableColumn id="1" xr3:uid="{F8F99487-E7E5-46FD-B272-AD0B2FC83300}" name="保険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F598209-2CF7-40DD-B27A-EE3FE88B0EC5}" name="健康・医療" displayName="健康・医療" ref="L1:L6" totalsRowShown="0" headerRowDxfId="92">
  <autoFilter ref="L1:L6" xr:uid="{5F598209-2CF7-40DD-B27A-EE3FE88B0EC5}"/>
  <tableColumns count="1">
    <tableColumn id="1" xr3:uid="{1E305F05-9A42-46A7-B2EE-056311D505B5}" name="健康・医療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0AB008-BE02-462E-9FD5-D475C9BA181A}" name="予実区分" displayName="予実区分" ref="A1:A3" totalsRowShown="0">
  <autoFilter ref="A1:A3" xr:uid="{0E0AB008-BE02-462E-9FD5-D475C9BA181A}"/>
  <tableColumns count="1">
    <tableColumn id="1" xr3:uid="{60046BF5-8F00-4742-B9EA-BACA3AB4269C}" name="予実区分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7684C00-412F-4566-A0A8-5998A484539B}" name="衣服・美容" displayName="衣服・美容" ref="M1:M10" totalsRowShown="0" headerRowDxfId="91">
  <autoFilter ref="M1:M10" xr:uid="{47684C00-412F-4566-A0A8-5998A484539B}"/>
  <tableColumns count="1">
    <tableColumn id="1" xr3:uid="{6A9D00AB-7CC4-4EDF-9C97-62FCA519DDBF}" name="衣服・美容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04D8CF6-E48C-4A86-B763-A45B02113098}" name="交際費" displayName="交際費" ref="N1:N5" totalsRowShown="0" headerRowDxfId="90">
  <autoFilter ref="N1:N5" xr:uid="{104D8CF6-E48C-4A86-B763-A45B02113098}"/>
  <tableColumns count="1">
    <tableColumn id="1" xr3:uid="{9557B833-96F4-45BC-A4F6-D0E584D2724A}" name="交際費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0B9BA2D-BBF9-40A2-A98D-F01352B541F3}" name="交通費" displayName="交通費" ref="O1:O4" totalsRowShown="0" headerRowDxfId="89">
  <autoFilter ref="O1:O4" xr:uid="{30B9BA2D-BBF9-40A2-A98D-F01352B541F3}"/>
  <tableColumns count="1">
    <tableColumn id="1" xr3:uid="{72052374-4E0C-4B2F-89D1-5E3B796FA12B}" name="交通費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E006076-78F5-40FD-9919-8CFF35E8AE59}" name="おこづかい" displayName="おこづかい" ref="P1:P3" totalsRowShown="0" headerRowDxfId="88">
  <autoFilter ref="P1:P3" xr:uid="{5E006076-78F5-40FD-9919-8CFF35E8AE59}"/>
  <tableColumns count="1">
    <tableColumn id="1" xr3:uid="{0461B64B-615E-451F-87A2-966D9FADC7D1}" name="おこづかい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E1A097-ACDB-4190-973A-1525535E84E3}" name="種別" displayName="種別" ref="B1:B8" totalsRowShown="0">
  <autoFilter ref="B1:B8" xr:uid="{BFE1A097-ACDB-4190-973A-1525535E84E3}"/>
  <tableColumns count="1">
    <tableColumn id="1" xr3:uid="{143FC667-BAC5-4930-AF6E-C7CBACD544DE}" name="種別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EF6C1C-6196-4B47-9DC5-73A575D63C5A}" name="口座" displayName="口座" ref="C1:C7" totalsRowShown="0">
  <autoFilter ref="C1:C7" xr:uid="{63EF6C1C-6196-4B47-9DC5-73A575D63C5A}"/>
  <tableColumns count="1">
    <tableColumn id="1" xr3:uid="{DDAE1EBE-B5D9-409B-A9AA-C4F8558BEE51}" name="口座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A48EFD-9681-443A-978F-81BAF85F64B6}" name="収入" displayName="収入" ref="A1:A4" totalsRowShown="0">
  <autoFilter ref="A1:A4" xr:uid="{85A48EFD-9681-443A-978F-81BAF85F64B6}"/>
  <tableColumns count="1">
    <tableColumn id="1" xr3:uid="{F82D853E-6E38-4C67-9D91-DC0754F9E743}" name="収入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62688C-47EC-42C0-AC6A-66B5EBFC61BC}" name="支出" displayName="支出" ref="B1:B18" totalsRowShown="0">
  <autoFilter ref="B1:B18" xr:uid="{1F62688C-47EC-42C0-AC6A-66B5EBFC61BC}"/>
  <tableColumns count="1">
    <tableColumn id="1" xr3:uid="{DD50BB6F-A48F-4198-8913-D899A9044FDB}" name="支出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43D42D2-271E-4983-9BB6-EB09A1871ED2}" name="貯金" displayName="貯金" ref="C1:C2" totalsRowShown="0">
  <autoFilter ref="C1:C2" xr:uid="{543D42D2-271E-4983-9BB6-EB09A1871ED2}"/>
  <tableColumns count="1">
    <tableColumn id="1" xr3:uid="{6CBC36C7-FC04-4077-822A-C7A9C34AEBE6}" name="貯金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CA57094-1660-471D-836A-E9C94B9EBFA2}" name="給与" displayName="給与" ref="A1:A4" totalsRowShown="0" headerRowDxfId="103">
  <autoFilter ref="A1:A4" xr:uid="{0CA57094-1660-471D-836A-E9C94B9EBFA2}"/>
  <tableColumns count="1">
    <tableColumn id="1" xr3:uid="{4DDD4043-D1DD-4D66-BC35-313980064C34}" name="給与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B48EF91-2644-4089-9769-AFA228B22812}" name="食費" displayName="食費" ref="B1:B4" totalsRowShown="0" headerRowDxfId="102">
  <autoFilter ref="B1:B4" xr:uid="{7B48EF91-2644-4089-9769-AFA228B22812}"/>
  <tableColumns count="1">
    <tableColumn id="1" xr3:uid="{5B87BEB5-F9B1-483E-97A5-FBC8D34FA52E}" name="食費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table" Target="../tables/table9.xml"/><Relationship Id="rId16" Type="http://schemas.openxmlformats.org/officeDocument/2006/relationships/table" Target="../tables/table23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5" Type="http://schemas.openxmlformats.org/officeDocument/2006/relationships/table" Target="../tables/table2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8412-B552-4520-AA2D-0CE5477AD27F}">
  <dimension ref="A1:AC38"/>
  <sheetViews>
    <sheetView workbookViewId="0"/>
  </sheetViews>
  <sheetFormatPr defaultRowHeight="18.75" x14ac:dyDescent="0.4"/>
  <cols>
    <col min="1" max="1" width="13.5" bestFit="1" customWidth="1"/>
    <col min="2" max="2" width="11.25" bestFit="1" customWidth="1"/>
    <col min="3" max="13" width="9.5" bestFit="1" customWidth="1"/>
    <col min="14" max="14" width="11.25" bestFit="1" customWidth="1"/>
    <col min="15" max="15" width="5.125" customWidth="1"/>
    <col min="16" max="16" width="11.375" bestFit="1" customWidth="1"/>
    <col min="17" max="17" width="11.25" bestFit="1" customWidth="1"/>
    <col min="18" max="25" width="8.375" bestFit="1" customWidth="1"/>
    <col min="26" max="26" width="9.5" bestFit="1" customWidth="1"/>
    <col min="27" max="28" width="8.375" bestFit="1" customWidth="1"/>
    <col min="29" max="29" width="9.5" bestFit="1" customWidth="1"/>
    <col min="30" max="78" width="11.25" bestFit="1" customWidth="1"/>
    <col min="79" max="79" width="5.5" bestFit="1" customWidth="1"/>
  </cols>
  <sheetData>
    <row r="1" spans="1:29" x14ac:dyDescent="0.4">
      <c r="A1" s="6" t="s">
        <v>130</v>
      </c>
    </row>
    <row r="2" spans="1:29" s="2" customFormat="1" x14ac:dyDescent="0.4">
      <c r="B2" s="28" t="s">
        <v>144</v>
      </c>
      <c r="C2" s="28" t="s">
        <v>159</v>
      </c>
      <c r="D2" s="28" t="s">
        <v>145</v>
      </c>
      <c r="E2" s="28" t="s">
        <v>160</v>
      </c>
      <c r="F2" s="28" t="s">
        <v>15</v>
      </c>
    </row>
    <row r="3" spans="1:29" x14ac:dyDescent="0.4">
      <c r="A3" s="27" t="s">
        <v>11</v>
      </c>
      <c r="B3" s="30">
        <f>収支明細.[[#Totals],[夫現金収入]]-収支明細.[[#Totals],[夫現金支出]]</f>
        <v>3024</v>
      </c>
      <c r="C3" s="30">
        <f>収支明細.[[#Totals],[妻現金収入]]-収支明細.[[#Totals],[妻現金支出]]</f>
        <v>5120</v>
      </c>
      <c r="D3" s="30">
        <f>収支明細.[[#Totals],[夫銀行収入]]-収支明細.[[#Totals],[夫銀行支出]]</f>
        <v>664357</v>
      </c>
      <c r="E3" s="30">
        <f>収支明細.[[#Totals],[妻銀行収入]]-収支明細.[[#Totals],[妻銀行支出]]</f>
        <v>453780</v>
      </c>
      <c r="F3" s="30">
        <f>収支明細.[[#Totals],[貯金入金]]-収支明細.[[#Totals],[貯金出金]]</f>
        <v>1050000</v>
      </c>
    </row>
    <row r="4" spans="1:29" x14ac:dyDescent="0.4">
      <c r="A4" s="27" t="s">
        <v>12</v>
      </c>
      <c r="B4" s="29">
        <f>収支明細.[[#Totals],[夫現金収入2]]-収支明細.[[#Totals],[夫現金支出3]]</f>
        <v>3024</v>
      </c>
      <c r="C4" s="29">
        <f>収支明細.[[#Totals],[妻現金収入4]]-収支明細.[[#Totals],[妻現金支出5]]</f>
        <v>5120</v>
      </c>
      <c r="D4" s="29">
        <f>収支明細.[[#Totals],[夫銀行収入6]]-収支明細.[[#Totals],[夫銀行支出7]]</f>
        <v>380880</v>
      </c>
      <c r="E4" s="29">
        <f>収支明細.[[#Totals],[妻銀行収入8]]-収支明細.[[#Totals],[妻銀行支出9]]</f>
        <v>273780</v>
      </c>
      <c r="F4" s="29">
        <f>収支明細.[[#Totals],[貯金入金10]]-収支明細.[[#Totals],[貯金出金11]]</f>
        <v>410000</v>
      </c>
    </row>
    <row r="9" spans="1:29" x14ac:dyDescent="0.4">
      <c r="A9" s="23" t="s">
        <v>49</v>
      </c>
      <c r="B9" t="s">
        <v>134</v>
      </c>
      <c r="P9" s="23" t="s">
        <v>4</v>
      </c>
      <c r="Q9" t="s">
        <v>132</v>
      </c>
    </row>
    <row r="11" spans="1:29" x14ac:dyDescent="0.4">
      <c r="A11" s="23" t="s">
        <v>129</v>
      </c>
      <c r="B11" s="23" t="s">
        <v>116</v>
      </c>
      <c r="P11" s="23" t="s">
        <v>129</v>
      </c>
      <c r="Q11" s="23" t="s">
        <v>116</v>
      </c>
    </row>
    <row r="12" spans="1:29" x14ac:dyDescent="0.4">
      <c r="B12" t="s">
        <v>117</v>
      </c>
      <c r="C12" t="s">
        <v>118</v>
      </c>
      <c r="D12" t="s">
        <v>119</v>
      </c>
      <c r="E12" t="s">
        <v>120</v>
      </c>
      <c r="F12" t="s">
        <v>121</v>
      </c>
      <c r="G12" t="s">
        <v>122</v>
      </c>
      <c r="H12" t="s">
        <v>123</v>
      </c>
      <c r="I12" t="s">
        <v>124</v>
      </c>
      <c r="J12" t="s">
        <v>125</v>
      </c>
      <c r="K12" t="s">
        <v>126</v>
      </c>
      <c r="L12" t="s">
        <v>127</v>
      </c>
      <c r="M12" t="s">
        <v>128</v>
      </c>
      <c r="N12" t="s">
        <v>115</v>
      </c>
      <c r="Q12" t="s">
        <v>117</v>
      </c>
      <c r="R12" t="s">
        <v>118</v>
      </c>
      <c r="S12" t="s">
        <v>119</v>
      </c>
      <c r="T12" t="s">
        <v>120</v>
      </c>
      <c r="U12" t="s">
        <v>121</v>
      </c>
      <c r="V12" t="s">
        <v>122</v>
      </c>
      <c r="W12" t="s">
        <v>123</v>
      </c>
      <c r="X12" t="s">
        <v>124</v>
      </c>
      <c r="Y12" t="s">
        <v>125</v>
      </c>
      <c r="Z12" t="s">
        <v>126</v>
      </c>
      <c r="AA12" t="s">
        <v>127</v>
      </c>
      <c r="AB12" t="s">
        <v>128</v>
      </c>
      <c r="AC12" t="s">
        <v>115</v>
      </c>
    </row>
    <row r="13" spans="1:29" x14ac:dyDescent="0.4">
      <c r="A13" s="23" t="s">
        <v>114</v>
      </c>
      <c r="P13" s="23" t="s">
        <v>114</v>
      </c>
    </row>
    <row r="14" spans="1:29" x14ac:dyDescent="0.4">
      <c r="A14" s="24" t="s">
        <v>133</v>
      </c>
      <c r="B14" s="26">
        <v>370000</v>
      </c>
      <c r="C14" s="26">
        <v>370000</v>
      </c>
      <c r="D14" s="26">
        <v>370000</v>
      </c>
      <c r="E14" s="26">
        <v>370000</v>
      </c>
      <c r="F14" s="26">
        <v>370000</v>
      </c>
      <c r="G14" s="26">
        <v>970000</v>
      </c>
      <c r="H14" s="26">
        <v>370000</v>
      </c>
      <c r="I14" s="26">
        <v>370000</v>
      </c>
      <c r="J14" s="26">
        <v>370000</v>
      </c>
      <c r="K14" s="26">
        <v>370000</v>
      </c>
      <c r="L14" s="26">
        <v>370000</v>
      </c>
      <c r="M14" s="26">
        <v>970000</v>
      </c>
      <c r="N14" s="26">
        <v>5640000</v>
      </c>
      <c r="P14" s="24" t="s">
        <v>132</v>
      </c>
      <c r="Q14" s="26">
        <v>80000</v>
      </c>
      <c r="R14" s="26">
        <v>80000</v>
      </c>
      <c r="S14" s="26">
        <v>80000</v>
      </c>
      <c r="T14" s="26">
        <v>80000</v>
      </c>
      <c r="U14" s="26">
        <v>80000</v>
      </c>
      <c r="V14" s="26">
        <v>80000</v>
      </c>
      <c r="W14" s="26">
        <v>80000</v>
      </c>
      <c r="X14" s="26">
        <v>80000</v>
      </c>
      <c r="Y14" s="26">
        <v>30000</v>
      </c>
      <c r="Z14" s="26">
        <v>130000</v>
      </c>
      <c r="AA14" s="26">
        <v>80000</v>
      </c>
      <c r="AB14" s="26">
        <v>80000</v>
      </c>
      <c r="AC14" s="26">
        <v>960000</v>
      </c>
    </row>
    <row r="15" spans="1:29" x14ac:dyDescent="0.4">
      <c r="A15" s="25" t="s">
        <v>158</v>
      </c>
      <c r="B15" s="26"/>
      <c r="C15" s="26"/>
      <c r="D15" s="26"/>
      <c r="E15" s="26"/>
      <c r="F15" s="26"/>
      <c r="G15" s="26">
        <v>600000</v>
      </c>
      <c r="H15" s="26"/>
      <c r="I15" s="26"/>
      <c r="J15" s="26"/>
      <c r="K15" s="26"/>
      <c r="L15" s="26"/>
      <c r="M15" s="26">
        <v>600000</v>
      </c>
      <c r="N15" s="26">
        <v>1200000</v>
      </c>
      <c r="P15" s="24" t="s">
        <v>115</v>
      </c>
      <c r="Q15" s="26">
        <v>80000</v>
      </c>
      <c r="R15" s="26">
        <v>80000</v>
      </c>
      <c r="S15" s="26">
        <v>80000</v>
      </c>
      <c r="T15" s="26">
        <v>80000</v>
      </c>
      <c r="U15" s="26">
        <v>80000</v>
      </c>
      <c r="V15" s="26">
        <v>80000</v>
      </c>
      <c r="W15" s="26">
        <v>80000</v>
      </c>
      <c r="X15" s="26">
        <v>80000</v>
      </c>
      <c r="Y15" s="26">
        <v>30000</v>
      </c>
      <c r="Z15" s="26">
        <v>130000</v>
      </c>
      <c r="AA15" s="26">
        <v>80000</v>
      </c>
      <c r="AB15" s="26">
        <v>80000</v>
      </c>
      <c r="AC15" s="26">
        <v>960000</v>
      </c>
    </row>
    <row r="16" spans="1:29" x14ac:dyDescent="0.4">
      <c r="A16" s="25" t="s">
        <v>154</v>
      </c>
      <c r="B16" s="26">
        <v>300000</v>
      </c>
      <c r="C16" s="26">
        <v>300000</v>
      </c>
      <c r="D16" s="26">
        <v>300000</v>
      </c>
      <c r="E16" s="26">
        <v>300000</v>
      </c>
      <c r="F16" s="26">
        <v>300000</v>
      </c>
      <c r="G16" s="26">
        <v>300000</v>
      </c>
      <c r="H16" s="26">
        <v>300000</v>
      </c>
      <c r="I16" s="26">
        <v>300000</v>
      </c>
      <c r="J16" s="26">
        <v>300000</v>
      </c>
      <c r="K16" s="26">
        <v>300000</v>
      </c>
      <c r="L16" s="26">
        <v>300000</v>
      </c>
      <c r="M16" s="26">
        <v>300000</v>
      </c>
      <c r="N16" s="26">
        <v>3600000</v>
      </c>
    </row>
    <row r="17" spans="1:14" x14ac:dyDescent="0.4">
      <c r="A17" s="25" t="s">
        <v>169</v>
      </c>
      <c r="B17" s="26">
        <v>70000</v>
      </c>
      <c r="C17" s="26">
        <v>70000</v>
      </c>
      <c r="D17" s="26">
        <v>70000</v>
      </c>
      <c r="E17" s="26">
        <v>70000</v>
      </c>
      <c r="F17" s="26">
        <v>70000</v>
      </c>
      <c r="G17" s="26">
        <v>70000</v>
      </c>
      <c r="H17" s="26">
        <v>70000</v>
      </c>
      <c r="I17" s="26">
        <v>70000</v>
      </c>
      <c r="J17" s="26">
        <v>70000</v>
      </c>
      <c r="K17" s="26">
        <v>70000</v>
      </c>
      <c r="L17" s="26">
        <v>70000</v>
      </c>
      <c r="M17" s="26">
        <v>70000</v>
      </c>
      <c r="N17" s="26">
        <v>840000</v>
      </c>
    </row>
    <row r="18" spans="1:14" x14ac:dyDescent="0.4">
      <c r="A18" s="24" t="s">
        <v>115</v>
      </c>
      <c r="B18" s="26">
        <v>370000</v>
      </c>
      <c r="C18" s="26">
        <v>370000</v>
      </c>
      <c r="D18" s="26">
        <v>370000</v>
      </c>
      <c r="E18" s="26">
        <v>370000</v>
      </c>
      <c r="F18" s="26">
        <v>370000</v>
      </c>
      <c r="G18" s="26">
        <v>970000</v>
      </c>
      <c r="H18" s="26">
        <v>370000</v>
      </c>
      <c r="I18" s="26">
        <v>370000</v>
      </c>
      <c r="J18" s="26">
        <v>370000</v>
      </c>
      <c r="K18" s="26">
        <v>370000</v>
      </c>
      <c r="L18" s="26">
        <v>370000</v>
      </c>
      <c r="M18" s="26">
        <v>970000</v>
      </c>
      <c r="N18" s="26">
        <v>5640000</v>
      </c>
    </row>
    <row r="24" spans="1:14" x14ac:dyDescent="0.4">
      <c r="A24" s="23" t="s">
        <v>49</v>
      </c>
      <c r="B24" t="s">
        <v>143</v>
      </c>
    </row>
    <row r="26" spans="1:14" x14ac:dyDescent="0.4">
      <c r="A26" s="23" t="s">
        <v>129</v>
      </c>
      <c r="B26" s="23" t="s">
        <v>116</v>
      </c>
    </row>
    <row r="27" spans="1:14" x14ac:dyDescent="0.4">
      <c r="B27" t="s">
        <v>117</v>
      </c>
      <c r="C27" t="s">
        <v>118</v>
      </c>
      <c r="D27" t="s">
        <v>119</v>
      </c>
      <c r="E27" t="s">
        <v>120</v>
      </c>
      <c r="F27" t="s">
        <v>121</v>
      </c>
      <c r="G27" t="s">
        <v>122</v>
      </c>
      <c r="H27" t="s">
        <v>123</v>
      </c>
      <c r="I27" t="s">
        <v>124</v>
      </c>
      <c r="J27" t="s">
        <v>125</v>
      </c>
      <c r="K27" t="s">
        <v>126</v>
      </c>
      <c r="L27" t="s">
        <v>127</v>
      </c>
      <c r="M27" t="s">
        <v>128</v>
      </c>
      <c r="N27" t="s">
        <v>115</v>
      </c>
    </row>
    <row r="28" spans="1:14" x14ac:dyDescent="0.4">
      <c r="A28" s="23" t="s">
        <v>114</v>
      </c>
    </row>
    <row r="29" spans="1:14" x14ac:dyDescent="0.4">
      <c r="A29" s="24" t="s">
        <v>135</v>
      </c>
      <c r="B29" s="26">
        <v>35218</v>
      </c>
      <c r="C29" s="26">
        <v>32876</v>
      </c>
      <c r="D29" s="26">
        <v>31367</v>
      </c>
      <c r="E29" s="26">
        <v>35000</v>
      </c>
      <c r="F29" s="26">
        <v>35000</v>
      </c>
      <c r="G29" s="26">
        <v>35000</v>
      </c>
      <c r="H29" s="26">
        <v>35000</v>
      </c>
      <c r="I29" s="26">
        <v>35000</v>
      </c>
      <c r="J29" s="26">
        <v>35000</v>
      </c>
      <c r="K29" s="26">
        <v>35000</v>
      </c>
      <c r="L29" s="26">
        <v>35000</v>
      </c>
      <c r="M29" s="26">
        <v>35000</v>
      </c>
      <c r="N29" s="26">
        <v>414461</v>
      </c>
    </row>
    <row r="30" spans="1:14" x14ac:dyDescent="0.4">
      <c r="A30" s="24" t="s">
        <v>136</v>
      </c>
      <c r="B30" s="26">
        <v>3894</v>
      </c>
      <c r="C30" s="26">
        <v>2678</v>
      </c>
      <c r="D30" s="26">
        <v>7164</v>
      </c>
      <c r="E30" s="26">
        <v>8000</v>
      </c>
      <c r="F30" s="26">
        <v>8000</v>
      </c>
      <c r="G30" s="26">
        <v>8000</v>
      </c>
      <c r="H30" s="26">
        <v>8000</v>
      </c>
      <c r="I30" s="26">
        <v>8000</v>
      </c>
      <c r="J30" s="26">
        <v>8000</v>
      </c>
      <c r="K30" s="26">
        <v>8000</v>
      </c>
      <c r="L30" s="26">
        <v>8000</v>
      </c>
      <c r="M30" s="26">
        <v>8000</v>
      </c>
      <c r="N30" s="26">
        <v>85736</v>
      </c>
    </row>
    <row r="31" spans="1:14" x14ac:dyDescent="0.4">
      <c r="A31" s="24" t="s">
        <v>137</v>
      </c>
      <c r="B31" s="26">
        <v>20000</v>
      </c>
      <c r="C31" s="26">
        <v>20000</v>
      </c>
      <c r="D31" s="26">
        <v>20000</v>
      </c>
      <c r="E31" s="26">
        <v>20000</v>
      </c>
      <c r="F31" s="26">
        <v>20000</v>
      </c>
      <c r="G31" s="26">
        <v>20000</v>
      </c>
      <c r="H31" s="26">
        <v>20000</v>
      </c>
      <c r="I31" s="26">
        <v>20000</v>
      </c>
      <c r="J31" s="26">
        <v>20000</v>
      </c>
      <c r="K31" s="26">
        <v>20000</v>
      </c>
      <c r="L31" s="26">
        <v>20000</v>
      </c>
      <c r="M31" s="26">
        <v>20000</v>
      </c>
      <c r="N31" s="26">
        <v>240000</v>
      </c>
    </row>
    <row r="32" spans="1:14" x14ac:dyDescent="0.4">
      <c r="A32" s="24" t="s">
        <v>138</v>
      </c>
      <c r="B32" s="26">
        <v>20000</v>
      </c>
      <c r="C32" s="26">
        <v>20000</v>
      </c>
      <c r="D32" s="26">
        <v>20000</v>
      </c>
      <c r="E32" s="26">
        <v>20000</v>
      </c>
      <c r="F32" s="26">
        <v>20000</v>
      </c>
      <c r="G32" s="26">
        <v>20000</v>
      </c>
      <c r="H32" s="26">
        <v>20000</v>
      </c>
      <c r="I32" s="26">
        <v>20000</v>
      </c>
      <c r="J32" s="26">
        <v>20000</v>
      </c>
      <c r="K32" s="26">
        <v>20000</v>
      </c>
      <c r="L32" s="26">
        <v>20000</v>
      </c>
      <c r="M32" s="26">
        <v>20000</v>
      </c>
      <c r="N32" s="26">
        <v>240000</v>
      </c>
    </row>
    <row r="33" spans="1:14" x14ac:dyDescent="0.4">
      <c r="A33" s="24" t="s">
        <v>139</v>
      </c>
      <c r="B33" s="26">
        <v>15134</v>
      </c>
      <c r="C33" s="26">
        <v>15931</v>
      </c>
      <c r="D33" s="26">
        <v>15000</v>
      </c>
      <c r="E33" s="26">
        <v>15000</v>
      </c>
      <c r="F33" s="26">
        <v>15000</v>
      </c>
      <c r="G33" s="26">
        <v>15000</v>
      </c>
      <c r="H33" s="26">
        <v>15000</v>
      </c>
      <c r="I33" s="26">
        <v>15000</v>
      </c>
      <c r="J33" s="26"/>
      <c r="K33" s="26">
        <v>30000</v>
      </c>
      <c r="L33" s="26">
        <v>15000</v>
      </c>
      <c r="M33" s="26">
        <v>15000</v>
      </c>
      <c r="N33" s="26">
        <v>181065</v>
      </c>
    </row>
    <row r="34" spans="1:14" x14ac:dyDescent="0.4">
      <c r="A34" s="24" t="s">
        <v>140</v>
      </c>
      <c r="B34" s="26">
        <v>32735</v>
      </c>
      <c r="C34" s="26">
        <v>32480</v>
      </c>
      <c r="D34" s="26">
        <v>34000</v>
      </c>
      <c r="E34" s="26">
        <v>34000</v>
      </c>
      <c r="F34" s="26">
        <v>34000</v>
      </c>
      <c r="G34" s="26">
        <v>34000</v>
      </c>
      <c r="H34" s="26">
        <v>34000</v>
      </c>
      <c r="I34" s="26">
        <v>34000</v>
      </c>
      <c r="J34" s="26"/>
      <c r="K34" s="26">
        <v>68000</v>
      </c>
      <c r="L34" s="26">
        <v>34000</v>
      </c>
      <c r="M34" s="26">
        <v>34000</v>
      </c>
      <c r="N34" s="26">
        <v>405215</v>
      </c>
    </row>
    <row r="35" spans="1:14" x14ac:dyDescent="0.4">
      <c r="A35" s="24" t="s">
        <v>141</v>
      </c>
      <c r="B35" s="26">
        <v>100000</v>
      </c>
      <c r="C35" s="26">
        <v>100000</v>
      </c>
      <c r="D35" s="26">
        <v>100000</v>
      </c>
      <c r="E35" s="26">
        <v>100000</v>
      </c>
      <c r="F35" s="26">
        <v>100000</v>
      </c>
      <c r="G35" s="26">
        <v>100000</v>
      </c>
      <c r="H35" s="26">
        <v>100000</v>
      </c>
      <c r="I35" s="26">
        <v>100000</v>
      </c>
      <c r="J35" s="26"/>
      <c r="K35" s="26">
        <v>200000</v>
      </c>
      <c r="L35" s="26">
        <v>100000</v>
      </c>
      <c r="M35" s="26">
        <v>100000</v>
      </c>
      <c r="N35" s="26">
        <v>1200000</v>
      </c>
    </row>
    <row r="36" spans="1:14" x14ac:dyDescent="0.4">
      <c r="A36" s="24" t="s">
        <v>142</v>
      </c>
      <c r="B36" s="26">
        <v>69000</v>
      </c>
      <c r="C36" s="26">
        <v>69000</v>
      </c>
      <c r="D36" s="26">
        <v>69000</v>
      </c>
      <c r="E36" s="26"/>
      <c r="F36" s="26"/>
      <c r="G36" s="26">
        <v>69000</v>
      </c>
      <c r="H36" s="26">
        <v>69000</v>
      </c>
      <c r="I36" s="26">
        <v>69000</v>
      </c>
      <c r="J36" s="26"/>
      <c r="K36" s="26">
        <v>138000</v>
      </c>
      <c r="L36" s="26">
        <v>69000</v>
      </c>
      <c r="M36" s="26">
        <v>69000</v>
      </c>
      <c r="N36" s="26">
        <v>690000</v>
      </c>
    </row>
    <row r="37" spans="1:14" x14ac:dyDescent="0.4">
      <c r="A37" s="24" t="s">
        <v>131</v>
      </c>
      <c r="B37" s="26"/>
      <c r="C37" s="26">
        <v>45000</v>
      </c>
      <c r="D37" s="26">
        <v>45000</v>
      </c>
      <c r="E37" s="26">
        <v>45000</v>
      </c>
      <c r="F37" s="26">
        <v>45000</v>
      </c>
      <c r="G37" s="26">
        <v>45000</v>
      </c>
      <c r="H37" s="26">
        <v>45000</v>
      </c>
      <c r="I37" s="26">
        <v>45000</v>
      </c>
      <c r="J37" s="26">
        <v>45000</v>
      </c>
      <c r="K37" s="26">
        <v>45000</v>
      </c>
      <c r="L37" s="26">
        <v>45000</v>
      </c>
      <c r="M37" s="26">
        <v>45000</v>
      </c>
      <c r="N37" s="26">
        <v>495000</v>
      </c>
    </row>
    <row r="38" spans="1:14" x14ac:dyDescent="0.4">
      <c r="A38" s="24" t="s">
        <v>115</v>
      </c>
      <c r="B38" s="26">
        <v>295981</v>
      </c>
      <c r="C38" s="26">
        <v>337965</v>
      </c>
      <c r="D38" s="26">
        <v>341531</v>
      </c>
      <c r="E38" s="26">
        <v>277000</v>
      </c>
      <c r="F38" s="26">
        <v>277000</v>
      </c>
      <c r="G38" s="26">
        <v>346000</v>
      </c>
      <c r="H38" s="26">
        <v>346000</v>
      </c>
      <c r="I38" s="26">
        <v>346000</v>
      </c>
      <c r="J38" s="26">
        <v>128000</v>
      </c>
      <c r="K38" s="26">
        <v>564000</v>
      </c>
      <c r="L38" s="26">
        <v>346000</v>
      </c>
      <c r="M38" s="26">
        <v>346000</v>
      </c>
      <c r="N38" s="26">
        <v>3951477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2500-14BC-4D7C-829F-3CD59B511EB3}">
  <dimension ref="A1:AJ216"/>
  <sheetViews>
    <sheetView tabSelected="1" zoomScaleNormal="100" workbookViewId="0">
      <pane xSplit="6" ySplit="2" topLeftCell="G43" activePane="bottomRight" state="frozen"/>
      <selection pane="topRight" activeCell="G1" sqref="G1"/>
      <selection pane="bottomLeft" activeCell="A3" sqref="A3"/>
      <selection pane="bottomRight"/>
    </sheetView>
  </sheetViews>
  <sheetFormatPr defaultRowHeight="18.75" outlineLevelCol="1" x14ac:dyDescent="0.4"/>
  <cols>
    <col min="1" max="1" width="9.5" style="3" bestFit="1" customWidth="1"/>
    <col min="2" max="2" width="9.5" style="2" bestFit="1" customWidth="1"/>
    <col min="3" max="3" width="13.25" style="2" bestFit="1" customWidth="1"/>
    <col min="4" max="4" width="9" style="2"/>
    <col min="5" max="6" width="13.25" bestFit="1" customWidth="1"/>
    <col min="7" max="7" width="11.5" bestFit="1" customWidth="1"/>
    <col min="8" max="8" width="13.25" customWidth="1"/>
    <col min="9" max="9" width="41.75" customWidth="1"/>
    <col min="10" max="12" width="9" style="8"/>
    <col min="13" max="14" width="14" style="8" customWidth="1"/>
    <col min="15" max="22" width="14" style="8" customWidth="1" outlineLevel="1"/>
    <col min="23" max="24" width="10.25" style="8" customWidth="1" outlineLevel="1"/>
    <col min="25" max="26" width="14" style="8" customWidth="1"/>
    <col min="27" max="34" width="15.125" style="8" customWidth="1" outlineLevel="1"/>
    <col min="35" max="36" width="12.5" style="8" customWidth="1" outlineLevel="1"/>
  </cols>
  <sheetData>
    <row r="1" spans="1:36" s="6" customFormat="1" ht="18" x14ac:dyDescent="0.4">
      <c r="A1" s="1">
        <f ca="1">TODAY()</f>
        <v>45013</v>
      </c>
      <c r="B1" s="5"/>
      <c r="C1" s="5"/>
      <c r="D1" s="5"/>
      <c r="J1" s="7"/>
      <c r="K1" s="7"/>
      <c r="L1" s="7"/>
      <c r="M1" s="7"/>
      <c r="N1" s="7"/>
      <c r="O1" s="9" t="s">
        <v>144</v>
      </c>
      <c r="P1" s="9"/>
      <c r="Q1" s="9" t="s">
        <v>159</v>
      </c>
      <c r="R1" s="9"/>
      <c r="S1" s="9" t="s">
        <v>145</v>
      </c>
      <c r="T1" s="9"/>
      <c r="U1" s="9" t="s">
        <v>160</v>
      </c>
      <c r="V1" s="9"/>
      <c r="W1" s="9" t="s">
        <v>15</v>
      </c>
      <c r="X1" s="9"/>
      <c r="Y1" s="7"/>
      <c r="Z1" s="7"/>
      <c r="AA1" s="10" t="s">
        <v>144</v>
      </c>
      <c r="AB1" s="10"/>
      <c r="AC1" s="10" t="s">
        <v>159</v>
      </c>
      <c r="AD1" s="10"/>
      <c r="AE1" s="10" t="s">
        <v>145</v>
      </c>
      <c r="AF1" s="10"/>
      <c r="AG1" s="10" t="s">
        <v>160</v>
      </c>
      <c r="AH1" s="10"/>
      <c r="AI1" s="10" t="s">
        <v>15</v>
      </c>
      <c r="AJ1" s="10"/>
    </row>
    <row r="2" spans="1:36" s="2" customFormat="1" x14ac:dyDescent="0.4">
      <c r="A2" s="16" t="s">
        <v>0</v>
      </c>
      <c r="B2" s="17" t="s">
        <v>1</v>
      </c>
      <c r="C2" s="17" t="s">
        <v>2</v>
      </c>
      <c r="D2" s="17" t="s">
        <v>3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10</v>
      </c>
      <c r="K2" s="19" t="s">
        <v>11</v>
      </c>
      <c r="L2" s="12" t="s">
        <v>12</v>
      </c>
      <c r="M2" s="19" t="s">
        <v>13</v>
      </c>
      <c r="N2" s="19" t="s">
        <v>14</v>
      </c>
      <c r="O2" s="19" t="s">
        <v>146</v>
      </c>
      <c r="P2" s="19" t="s">
        <v>147</v>
      </c>
      <c r="Q2" s="19" t="s">
        <v>161</v>
      </c>
      <c r="R2" s="19" t="s">
        <v>162</v>
      </c>
      <c r="S2" s="19" t="s">
        <v>148</v>
      </c>
      <c r="T2" s="19" t="s">
        <v>149</v>
      </c>
      <c r="U2" s="19" t="s">
        <v>163</v>
      </c>
      <c r="V2" s="19" t="s">
        <v>164</v>
      </c>
      <c r="W2" s="19" t="s">
        <v>16</v>
      </c>
      <c r="X2" s="19" t="s">
        <v>17</v>
      </c>
      <c r="Y2" s="12" t="s">
        <v>18</v>
      </c>
      <c r="Z2" s="12" t="s">
        <v>19</v>
      </c>
      <c r="AA2" s="11" t="s">
        <v>150</v>
      </c>
      <c r="AB2" s="12" t="s">
        <v>151</v>
      </c>
      <c r="AC2" s="12" t="s">
        <v>165</v>
      </c>
      <c r="AD2" s="12" t="s">
        <v>166</v>
      </c>
      <c r="AE2" s="12" t="s">
        <v>152</v>
      </c>
      <c r="AF2" s="12" t="s">
        <v>153</v>
      </c>
      <c r="AG2" s="12" t="s">
        <v>167</v>
      </c>
      <c r="AH2" s="12" t="s">
        <v>168</v>
      </c>
      <c r="AI2" s="12" t="s">
        <v>101</v>
      </c>
      <c r="AJ2" s="20" t="s">
        <v>102</v>
      </c>
    </row>
    <row r="3" spans="1:36" x14ac:dyDescent="0.4">
      <c r="A3" s="3">
        <v>44927</v>
      </c>
      <c r="B3" s="13" t="str">
        <f>IF(A3="","",TEXT(A3,"aaa"))</f>
        <v>日</v>
      </c>
      <c r="C3" s="13" t="s">
        <v>21</v>
      </c>
      <c r="D3" s="13" t="s">
        <v>23</v>
      </c>
      <c r="E3" s="4"/>
      <c r="F3" s="4"/>
      <c r="G3" s="4"/>
      <c r="H3" s="4"/>
      <c r="I3" s="4"/>
      <c r="J3" s="14"/>
      <c r="K3" s="14">
        <v>660281</v>
      </c>
      <c r="L3" s="14">
        <v>660281</v>
      </c>
      <c r="M3" s="14">
        <f>SUMPRODUCT((MOD(COLUMN($O3:$X3),2)=1)*($O3:$X3))</f>
        <v>660281</v>
      </c>
      <c r="N3" s="14">
        <f>SUMPRODUCT((MOD(COLUMN($O3:$X3),2)=0)*($O3:$X3))</f>
        <v>0</v>
      </c>
      <c r="O3" s="14">
        <v>3024</v>
      </c>
      <c r="P3" s="14">
        <v>0</v>
      </c>
      <c r="Q3" s="14">
        <v>5120</v>
      </c>
      <c r="R3" s="14">
        <v>0</v>
      </c>
      <c r="S3" s="14">
        <v>278357</v>
      </c>
      <c r="T3" s="14">
        <v>0</v>
      </c>
      <c r="U3" s="14">
        <v>123780</v>
      </c>
      <c r="V3" s="14">
        <v>0</v>
      </c>
      <c r="W3" s="14">
        <v>250000</v>
      </c>
      <c r="X3" s="14">
        <v>0</v>
      </c>
      <c r="Y3" s="14">
        <f>SUMPRODUCT((MOD(COLUMN($AA3:$AJ3),2)=1)*($AA3:$AJ3))</f>
        <v>660281</v>
      </c>
      <c r="Z3" s="14">
        <f>SUMPRODUCT((MOD(COLUMN($AA3:$AJ3),2)=0)*($AA3:$AJ3))</f>
        <v>0</v>
      </c>
      <c r="AA3" s="14">
        <v>3024</v>
      </c>
      <c r="AB3" s="14">
        <v>0</v>
      </c>
      <c r="AC3" s="14">
        <v>5120</v>
      </c>
      <c r="AD3" s="14">
        <v>0</v>
      </c>
      <c r="AE3" s="14">
        <v>278357</v>
      </c>
      <c r="AF3" s="14">
        <v>0</v>
      </c>
      <c r="AG3" s="14">
        <v>123780</v>
      </c>
      <c r="AH3" s="14">
        <v>0</v>
      </c>
      <c r="AI3" s="14">
        <v>250000</v>
      </c>
      <c r="AJ3" s="15">
        <v>0</v>
      </c>
    </row>
    <row r="4" spans="1:36" x14ac:dyDescent="0.4">
      <c r="A4" s="3">
        <v>44927</v>
      </c>
      <c r="B4" s="13" t="str">
        <f t="shared" ref="B4:B71" si="0">IF(A4="","",TEXT(A4,"aaa"))</f>
        <v>日</v>
      </c>
      <c r="C4" s="13" t="s">
        <v>21</v>
      </c>
      <c r="D4" s="13" t="s">
        <v>25</v>
      </c>
      <c r="E4" s="4"/>
      <c r="F4" s="4" t="s">
        <v>145</v>
      </c>
      <c r="G4" s="4" t="s">
        <v>33</v>
      </c>
      <c r="H4" s="4" t="s">
        <v>103</v>
      </c>
      <c r="I4" s="4"/>
      <c r="J4" s="14">
        <v>35218</v>
      </c>
      <c r="K4" s="14">
        <f>K3+SUM(M4,Y4)-SUM(N4,Z4)</f>
        <v>625063</v>
      </c>
      <c r="L4" s="14">
        <f>L3+収支明細_完成!$Y4-収支明細_完成!$Z4</f>
        <v>625063</v>
      </c>
      <c r="M4" s="14">
        <f t="shared" ref="M4:M70" si="1">SUMPRODUCT((MOD(COLUMN($O4:$X4),2)=1)*($O4:$X4))</f>
        <v>0</v>
      </c>
      <c r="N4" s="14">
        <f t="shared" ref="N4:N70" si="2">SUMPRODUCT((MOD(COLUMN($O4:$X4),2)=0)*($O4:$X4))</f>
        <v>0</v>
      </c>
      <c r="O4" s="14">
        <f>IF(AND(OR($D4="収入",$D4="振替",$D4="残高調整",$D4="借入",$D4="貯金"),$C4="予算",$E4="夫現金"),$J4,0)</f>
        <v>0</v>
      </c>
      <c r="P4" s="14">
        <f>IF(AND(OR($D4="支出",$D4="振替",$D4="残高調整",$D4="貯金"),$C4="予算",$F4="夫現金"),$J4,0)</f>
        <v>0</v>
      </c>
      <c r="Q4" s="14">
        <f>IF(AND(OR($D4="収入",$D4="振替",$D4="残高調整",$D4="借入",$D4="貯金"),$C4="予算",$E4="妻現金"),$J4,0)</f>
        <v>0</v>
      </c>
      <c r="R4" s="14">
        <f>IF(AND(OR($D4="支出",$D4="振替",$D4="残高調整",$D4="貯金"),$C4="予算",$F4="妻現金"),$J4,0)</f>
        <v>0</v>
      </c>
      <c r="S4" s="14">
        <f>IF(AND(OR($D4="収入",$D4="振替",$D4="残高調整",$D4="借入",$D4="貯金"),$C4="予算",$E4="夫銀行"),$J4,0)</f>
        <v>0</v>
      </c>
      <c r="T4" s="14">
        <f>IF(AND(OR($D4="支出",$D4="振替",$D4="残高調整",$D4="貯金"),$C4="予算",$F4="夫銀行"),$J4,0)</f>
        <v>0</v>
      </c>
      <c r="U4" s="14">
        <f>IF(AND(OR($D4="収入",$D4="振替",$D4="残高調整",$D4="借入",$D4="貯金"),$C4="予算",$E4="妻銀行"),$J4,0)</f>
        <v>0</v>
      </c>
      <c r="V4" s="14">
        <f>IF(AND(OR($D4="支出",$D4="振替",$D4="残高調整",$D4="貯金"),$C4="予算",$F4="妻銀行"),$J4,0)</f>
        <v>0</v>
      </c>
      <c r="W4" s="14">
        <f>IF(AND(OR($D4="収入",$D4="振替",$D4="残高調整",$D4="借入",$D4="貯金"),$C4="予算",$E4="貯金"),$J4,0)</f>
        <v>0</v>
      </c>
      <c r="X4" s="14">
        <f>IF(AND(OR($D4="支出",$D4="振替",$D4="残高調整",$D4="貯金"),$C4="予算",$F4="貯金"),$J4,0)</f>
        <v>0</v>
      </c>
      <c r="Y4" s="14">
        <f t="shared" ref="Y4:Y70" si="3">SUMPRODUCT((MOD(COLUMN($AA4:$AJ4),2)=1)*($AA4:$AJ4))</f>
        <v>0</v>
      </c>
      <c r="Z4" s="14">
        <f t="shared" ref="Z4:Z70" si="4">SUMPRODUCT((MOD(COLUMN($AA4:$AJ4),2)=0)*($AA4:$AJ4))</f>
        <v>35218</v>
      </c>
      <c r="AA4" s="14">
        <f>IF(AND(OR($D4="収入",$D4="振替",$D4="残高調整",$D4="借入",$D4="貯金"),$C4="実施",$E4="夫現金"),$J4,0)</f>
        <v>0</v>
      </c>
      <c r="AB4" s="14">
        <f>IF(AND(OR($D4="支出",$D4="振替",$D4="残高調整",$D4="貯金"),$C4="実施",$F4="夫現金"),$J4,0)</f>
        <v>0</v>
      </c>
      <c r="AC4" s="14">
        <f>IF(AND(OR($D4="収入",$D4="振替",$D4="残高調整",$D4="借入",$D4="貯金"),$C4="実施",$E4="妻現金"),$J4,0)</f>
        <v>0</v>
      </c>
      <c r="AD4" s="14">
        <f>IF(AND(OR($D4="支出",$D4="振替",$D4="残高調整",$D4="貯金"),$C4="実施",$F4="妻現金"),$J4,0)</f>
        <v>0</v>
      </c>
      <c r="AE4" s="14">
        <f>IF(AND(OR($D4="収入",$D4="振替",$D4="残高調整",$D4="借入",$D4="貯金"),$C4="実施",$E4="夫銀行"),$J4,0)</f>
        <v>0</v>
      </c>
      <c r="AF4" s="14">
        <f>IF(AND(OR($D4="支出",$D4="振替",$D4="残高調整",$D4="貯金"),$C4="実施",$F4="夫銀行"),$J4,0)</f>
        <v>35218</v>
      </c>
      <c r="AG4" s="14">
        <f>IF(AND(OR($D4="収入",$D4="振替",$D4="残高調整",$D4="借入",$D4="貯金"),$C4="実施",$E4="妻銀行"),$J4,0)</f>
        <v>0</v>
      </c>
      <c r="AH4" s="14">
        <f>IF(AND(OR($D4="支出",$D4="振替",$D4="残高調整",$D4="貯金"),$C4="実施",$F4="妻銀行"),$J4,0)</f>
        <v>0</v>
      </c>
      <c r="AI4" s="14">
        <f t="shared" ref="AI4:AI67" si="5">IF(AND(OR($D4="収入",$D4="振替",$D4="残高調整",$D4="借入",$D4="貯金"),$C4="実施",$E4="貯金"),$J4,0)</f>
        <v>0</v>
      </c>
      <c r="AJ4" s="14">
        <f t="shared" ref="AJ4:AJ67" si="6">IF(AND(OR($D4="支出",$D4="振替",$D4="残高調整",$D4="貯金"),$C4="実施",$F4="貯金"),$J4,0)</f>
        <v>0</v>
      </c>
    </row>
    <row r="5" spans="1:36" x14ac:dyDescent="0.4">
      <c r="A5" s="3">
        <v>44927</v>
      </c>
      <c r="B5" s="13" t="str">
        <f t="shared" si="0"/>
        <v>日</v>
      </c>
      <c r="C5" s="13" t="s">
        <v>21</v>
      </c>
      <c r="D5" s="13" t="s">
        <v>25</v>
      </c>
      <c r="E5" s="4"/>
      <c r="F5" s="4" t="s">
        <v>145</v>
      </c>
      <c r="G5" s="4" t="s">
        <v>34</v>
      </c>
      <c r="H5" s="4" t="s">
        <v>56</v>
      </c>
      <c r="I5" s="4"/>
      <c r="J5" s="14">
        <v>3894</v>
      </c>
      <c r="K5" s="14">
        <f t="shared" ref="K5:K70" si="7">K4+SUM(M5,Y5)-SUM(N5,Z5)</f>
        <v>621169</v>
      </c>
      <c r="L5" s="14">
        <f>L4+収支明細_完成!$Y5-収支明細_完成!$Z5</f>
        <v>621169</v>
      </c>
      <c r="M5" s="14">
        <f t="shared" si="1"/>
        <v>0</v>
      </c>
      <c r="N5" s="14">
        <f t="shared" si="2"/>
        <v>0</v>
      </c>
      <c r="O5" s="14">
        <f>IF(AND(OR($D5="収入",$D5="振替",$D5="残高調整",$D5="借入",$D5="貯金"),$C5="予算",$E5="夫現金"),$J5,0)</f>
        <v>0</v>
      </c>
      <c r="P5" s="14">
        <f>IF(AND(OR($D5="支出",$D5="振替",$D5="残高調整",$D5="貯金"),$C5="予算",$F5="夫現金"),$J5,0)</f>
        <v>0</v>
      </c>
      <c r="Q5" s="14">
        <f>IF(AND(OR($D5="収入",$D5="振替",$D5="残高調整",$D5="借入",$D5="貯金"),$C5="予算",$E5="妻現金"),$J5,0)</f>
        <v>0</v>
      </c>
      <c r="R5" s="14">
        <f>IF(AND(OR($D5="支出",$D5="振替",$D5="残高調整",$D5="貯金"),$C5="予算",$F5="妻現金"),$J5,0)</f>
        <v>0</v>
      </c>
      <c r="S5" s="14">
        <f>IF(AND(OR($D5="収入",$D5="振替",$D5="残高調整",$D5="借入",$D5="貯金"),$C5="予算",$E5="夫銀行"),$J5,0)</f>
        <v>0</v>
      </c>
      <c r="T5" s="14">
        <f>IF(AND(OR($D5="支出",$D5="振替",$D5="残高調整",$D5="貯金"),$C5="予算",$F5="夫銀行"),$J5,0)</f>
        <v>0</v>
      </c>
      <c r="U5" s="14">
        <f>IF(AND(OR($D5="収入",$D5="振替",$D5="残高調整",$D5="借入",$D5="貯金"),$C5="予算",$E5="妻銀行"),$J5,0)</f>
        <v>0</v>
      </c>
      <c r="V5" s="14">
        <f>IF(AND(OR($D5="支出",$D5="振替",$D5="残高調整",$D5="貯金"),$C5="予算",$F5="妻銀行"),$J5,0)</f>
        <v>0</v>
      </c>
      <c r="W5" s="14">
        <f t="shared" ref="W5:W68" si="8">IF(AND(OR($D5="収入",$D5="振替",$D5="残高調整",$D5="借入",$D5="貯金"),$C5="予算",$E5="貯金"),$J5,0)</f>
        <v>0</v>
      </c>
      <c r="X5" s="14">
        <f t="shared" ref="X5:X68" si="9">IF(AND(OR($D5="支出",$D5="振替",$D5="残高調整",$D5="貯金"),$C5="予算",$F5="貯金"),$J5,0)</f>
        <v>0</v>
      </c>
      <c r="Y5" s="14">
        <f t="shared" si="3"/>
        <v>0</v>
      </c>
      <c r="Z5" s="14">
        <f t="shared" si="4"/>
        <v>3894</v>
      </c>
      <c r="AA5" s="14">
        <f>IF(AND(OR($D5="収入",$D5="振替",$D5="残高調整",$D5="借入",$D5="貯金"),$C5="実施",$E5="夫現金"),$J5,0)</f>
        <v>0</v>
      </c>
      <c r="AB5" s="14">
        <f>IF(AND(OR($D5="支出",$D5="振替",$D5="残高調整",$D5="貯金"),$C5="実施",$F5="夫現金"),$J5,0)</f>
        <v>0</v>
      </c>
      <c r="AC5" s="14">
        <f>IF(AND(OR($D5="収入",$D5="振替",$D5="残高調整",$D5="借入",$D5="貯金"),$C5="実施",$E5="妻現金"),$J5,0)</f>
        <v>0</v>
      </c>
      <c r="AD5" s="14">
        <f>IF(AND(OR($D5="支出",$D5="振替",$D5="残高調整",$D5="貯金"),$C5="実施",$F5="妻現金"),$J5,0)</f>
        <v>0</v>
      </c>
      <c r="AE5" s="14">
        <f>IF(AND(OR($D5="収入",$D5="振替",$D5="残高調整",$D5="借入",$D5="貯金"),$C5="実施",$E5="夫銀行"),$J5,0)</f>
        <v>0</v>
      </c>
      <c r="AF5" s="14">
        <f>IF(AND(OR($D5="支出",$D5="振替",$D5="残高調整",$D5="貯金"),$C5="実施",$F5="夫銀行"),$J5,0)</f>
        <v>3894</v>
      </c>
      <c r="AG5" s="14">
        <f>IF(AND(OR($D5="収入",$D5="振替",$D5="残高調整",$D5="借入",$D5="貯金"),$C5="実施",$E5="妻銀行"),$J5,0)</f>
        <v>0</v>
      </c>
      <c r="AH5" s="14">
        <f>IF(AND(OR($D5="支出",$D5="振替",$D5="残高調整",$D5="貯金"),$C5="実施",$F5="妻銀行"),$J5,0)</f>
        <v>0</v>
      </c>
      <c r="AI5" s="14">
        <f t="shared" si="5"/>
        <v>0</v>
      </c>
      <c r="AJ5" s="14">
        <f t="shared" si="6"/>
        <v>0</v>
      </c>
    </row>
    <row r="6" spans="1:36" x14ac:dyDescent="0.4">
      <c r="A6" s="3">
        <v>44946</v>
      </c>
      <c r="B6" s="13" t="str">
        <f t="shared" si="0"/>
        <v>金</v>
      </c>
      <c r="C6" s="13" t="s">
        <v>21</v>
      </c>
      <c r="D6" s="13" t="s">
        <v>25</v>
      </c>
      <c r="E6" s="4"/>
      <c r="F6" s="4" t="s">
        <v>145</v>
      </c>
      <c r="G6" s="4" t="s">
        <v>42</v>
      </c>
      <c r="H6" s="4" t="s">
        <v>104</v>
      </c>
      <c r="I6" s="4"/>
      <c r="J6" s="14">
        <v>20000</v>
      </c>
      <c r="K6" s="14">
        <f t="shared" si="7"/>
        <v>601169</v>
      </c>
      <c r="L6" s="14">
        <f>L5+収支明細_完成!$Y6-収支明細_完成!$Z6</f>
        <v>601169</v>
      </c>
      <c r="M6" s="14">
        <f t="shared" si="1"/>
        <v>0</v>
      </c>
      <c r="N6" s="14">
        <f t="shared" si="2"/>
        <v>0</v>
      </c>
      <c r="O6" s="14">
        <f>IF(AND(OR($D6="収入",$D6="振替",$D6="残高調整",$D6="借入",$D6="貯金"),$C6="予算",$E6="夫現金"),$J6,0)</f>
        <v>0</v>
      </c>
      <c r="P6" s="14">
        <f>IF(AND(OR($D6="支出",$D6="振替",$D6="残高調整",$D6="貯金"),$C6="予算",$F6="夫現金"),$J6,0)</f>
        <v>0</v>
      </c>
      <c r="Q6" s="14">
        <f>IF(AND(OR($D6="収入",$D6="振替",$D6="残高調整",$D6="借入",$D6="貯金"),$C6="予算",$E6="妻現金"),$J6,0)</f>
        <v>0</v>
      </c>
      <c r="R6" s="14">
        <f>IF(AND(OR($D6="支出",$D6="振替",$D6="残高調整",$D6="貯金"),$C6="予算",$F6="妻現金"),$J6,0)</f>
        <v>0</v>
      </c>
      <c r="S6" s="14">
        <f>IF(AND(OR($D6="収入",$D6="振替",$D6="残高調整",$D6="借入",$D6="貯金"),$C6="予算",$E6="夫銀行"),$J6,0)</f>
        <v>0</v>
      </c>
      <c r="T6" s="14">
        <f>IF(AND(OR($D6="支出",$D6="振替",$D6="残高調整",$D6="貯金"),$C6="予算",$F6="夫銀行"),$J6,0)</f>
        <v>0</v>
      </c>
      <c r="U6" s="14">
        <f>IF(AND(OR($D6="収入",$D6="振替",$D6="残高調整",$D6="借入",$D6="貯金"),$C6="予算",$E6="妻銀行"),$J6,0)</f>
        <v>0</v>
      </c>
      <c r="V6" s="14">
        <f>IF(AND(OR($D6="支出",$D6="振替",$D6="残高調整",$D6="貯金"),$C6="予算",$F6="妻銀行"),$J6,0)</f>
        <v>0</v>
      </c>
      <c r="W6" s="14">
        <f t="shared" si="8"/>
        <v>0</v>
      </c>
      <c r="X6" s="14">
        <f t="shared" si="9"/>
        <v>0</v>
      </c>
      <c r="Y6" s="14">
        <f t="shared" si="3"/>
        <v>0</v>
      </c>
      <c r="Z6" s="14">
        <f t="shared" si="4"/>
        <v>20000</v>
      </c>
      <c r="AA6" s="14">
        <f>IF(AND(OR($D6="収入",$D6="振替",$D6="残高調整",$D6="借入",$D6="貯金"),$C6="実施",$E6="夫現金"),$J6,0)</f>
        <v>0</v>
      </c>
      <c r="AB6" s="14">
        <f>IF(AND(OR($D6="支出",$D6="振替",$D6="残高調整",$D6="貯金"),$C6="実施",$F6="夫現金"),$J6,0)</f>
        <v>0</v>
      </c>
      <c r="AC6" s="14">
        <f>IF(AND(OR($D6="収入",$D6="振替",$D6="残高調整",$D6="借入",$D6="貯金"),$C6="実施",$E6="妻現金"),$J6,0)</f>
        <v>0</v>
      </c>
      <c r="AD6" s="14">
        <f>IF(AND(OR($D6="支出",$D6="振替",$D6="残高調整",$D6="貯金"),$C6="実施",$F6="妻現金"),$J6,0)</f>
        <v>0</v>
      </c>
      <c r="AE6" s="14">
        <f>IF(AND(OR($D6="収入",$D6="振替",$D6="残高調整",$D6="借入",$D6="貯金"),$C6="実施",$E6="夫銀行"),$J6,0)</f>
        <v>0</v>
      </c>
      <c r="AF6" s="14">
        <f>IF(AND(OR($D6="支出",$D6="振替",$D6="残高調整",$D6="貯金"),$C6="実施",$F6="夫銀行"),$J6,0)</f>
        <v>20000</v>
      </c>
      <c r="AG6" s="14">
        <f>IF(AND(OR($D6="収入",$D6="振替",$D6="残高調整",$D6="借入",$D6="貯金"),$C6="実施",$E6="妻銀行"),$J6,0)</f>
        <v>0</v>
      </c>
      <c r="AH6" s="14">
        <f>IF(AND(OR($D6="支出",$D6="振替",$D6="残高調整",$D6="貯金"),$C6="実施",$F6="妻銀行"),$J6,0)</f>
        <v>0</v>
      </c>
      <c r="AI6" s="14">
        <f t="shared" si="5"/>
        <v>0</v>
      </c>
      <c r="AJ6" s="14">
        <f t="shared" si="6"/>
        <v>0</v>
      </c>
    </row>
    <row r="7" spans="1:36" x14ac:dyDescent="0.4">
      <c r="A7" s="3">
        <v>44951</v>
      </c>
      <c r="B7" s="13" t="str">
        <f t="shared" si="0"/>
        <v>水</v>
      </c>
      <c r="C7" s="13" t="s">
        <v>21</v>
      </c>
      <c r="D7" s="13" t="s">
        <v>24</v>
      </c>
      <c r="E7" s="4" t="s">
        <v>145</v>
      </c>
      <c r="F7" s="4"/>
      <c r="G7" s="4" t="s">
        <v>30</v>
      </c>
      <c r="H7" s="4" t="s">
        <v>155</v>
      </c>
      <c r="I7" s="4"/>
      <c r="J7" s="14">
        <v>300000</v>
      </c>
      <c r="K7" s="14">
        <f t="shared" si="7"/>
        <v>901169</v>
      </c>
      <c r="L7" s="14">
        <f>L6+収支明細_完成!$Y7-収支明細_完成!$Z7</f>
        <v>901169</v>
      </c>
      <c r="M7" s="14">
        <f t="shared" si="1"/>
        <v>0</v>
      </c>
      <c r="N7" s="14">
        <f t="shared" si="2"/>
        <v>0</v>
      </c>
      <c r="O7" s="14">
        <f>IF(AND(OR($D7="収入",$D7="振替",$D7="残高調整",$D7="借入",$D7="貯金"),$C7="予算",$E7="夫現金"),$J7,0)</f>
        <v>0</v>
      </c>
      <c r="P7" s="14">
        <f>IF(AND(OR($D7="支出",$D7="振替",$D7="残高調整",$D7="貯金"),$C7="予算",$F7="夫現金"),$J7,0)</f>
        <v>0</v>
      </c>
      <c r="Q7" s="14">
        <f>IF(AND(OR($D7="収入",$D7="振替",$D7="残高調整",$D7="借入",$D7="貯金"),$C7="予算",$E7="妻現金"),$J7,0)</f>
        <v>0</v>
      </c>
      <c r="R7" s="14">
        <f>IF(AND(OR($D7="支出",$D7="振替",$D7="残高調整",$D7="貯金"),$C7="予算",$F7="妻現金"),$J7,0)</f>
        <v>0</v>
      </c>
      <c r="S7" s="14">
        <f>IF(AND(OR($D7="収入",$D7="振替",$D7="残高調整",$D7="借入",$D7="貯金"),$C7="予算",$E7="夫銀行"),$J7,0)</f>
        <v>0</v>
      </c>
      <c r="T7" s="14">
        <f>IF(AND(OR($D7="支出",$D7="振替",$D7="残高調整",$D7="貯金"),$C7="予算",$F7="夫銀行"),$J7,0)</f>
        <v>0</v>
      </c>
      <c r="U7" s="14">
        <f>IF(AND(OR($D7="収入",$D7="振替",$D7="残高調整",$D7="借入",$D7="貯金"),$C7="予算",$E7="妻銀行"),$J7,0)</f>
        <v>0</v>
      </c>
      <c r="V7" s="14">
        <f>IF(AND(OR($D7="支出",$D7="振替",$D7="残高調整",$D7="貯金"),$C7="予算",$F7="妻銀行"),$J7,0)</f>
        <v>0</v>
      </c>
      <c r="W7" s="14">
        <f t="shared" si="8"/>
        <v>0</v>
      </c>
      <c r="X7" s="14">
        <f t="shared" si="9"/>
        <v>0</v>
      </c>
      <c r="Y7" s="14">
        <f t="shared" si="3"/>
        <v>300000</v>
      </c>
      <c r="Z7" s="14">
        <f t="shared" si="4"/>
        <v>0</v>
      </c>
      <c r="AA7" s="14">
        <f>IF(AND(OR($D7="収入",$D7="振替",$D7="残高調整",$D7="借入",$D7="貯金"),$C7="実施",$E7="夫現金"),$J7,0)</f>
        <v>0</v>
      </c>
      <c r="AB7" s="14">
        <f>IF(AND(OR($D7="支出",$D7="振替",$D7="残高調整",$D7="貯金"),$C7="実施",$F7="夫現金"),$J7,0)</f>
        <v>0</v>
      </c>
      <c r="AC7" s="14">
        <f>IF(AND(OR($D7="収入",$D7="振替",$D7="残高調整",$D7="借入",$D7="貯金"),$C7="実施",$E7="妻現金"),$J7,0)</f>
        <v>0</v>
      </c>
      <c r="AD7" s="14">
        <f>IF(AND(OR($D7="支出",$D7="振替",$D7="残高調整",$D7="貯金"),$C7="実施",$F7="妻現金"),$J7,0)</f>
        <v>0</v>
      </c>
      <c r="AE7" s="14">
        <f>IF(AND(OR($D7="収入",$D7="振替",$D7="残高調整",$D7="借入",$D7="貯金"),$C7="実施",$E7="夫銀行"),$J7,0)</f>
        <v>300000</v>
      </c>
      <c r="AF7" s="14">
        <f>IF(AND(OR($D7="支出",$D7="振替",$D7="残高調整",$D7="貯金"),$C7="実施",$F7="夫銀行"),$J7,0)</f>
        <v>0</v>
      </c>
      <c r="AG7" s="14">
        <f>IF(AND(OR($D7="収入",$D7="振替",$D7="残高調整",$D7="借入",$D7="貯金"),$C7="実施",$E7="妻銀行"),$J7,0)</f>
        <v>0</v>
      </c>
      <c r="AH7" s="14">
        <f>IF(AND(OR($D7="支出",$D7="振替",$D7="残高調整",$D7="貯金"),$C7="実施",$F7="妻銀行"),$J7,0)</f>
        <v>0</v>
      </c>
      <c r="AI7" s="14">
        <f t="shared" si="5"/>
        <v>0</v>
      </c>
      <c r="AJ7" s="14">
        <f t="shared" si="6"/>
        <v>0</v>
      </c>
    </row>
    <row r="8" spans="1:36" x14ac:dyDescent="0.4">
      <c r="A8" s="3">
        <v>44953</v>
      </c>
      <c r="B8" s="13" t="str">
        <f t="shared" si="0"/>
        <v>金</v>
      </c>
      <c r="C8" s="13" t="s">
        <v>21</v>
      </c>
      <c r="D8" s="13" t="s">
        <v>25</v>
      </c>
      <c r="E8" s="4"/>
      <c r="F8" s="4" t="s">
        <v>28</v>
      </c>
      <c r="G8" s="4" t="s">
        <v>39</v>
      </c>
      <c r="H8" s="4" t="s">
        <v>28</v>
      </c>
      <c r="I8" s="4"/>
      <c r="J8" s="14">
        <v>20000</v>
      </c>
      <c r="K8" s="14">
        <f>K7+SUM(M8,Y8)-SUM(N8,Z8)</f>
        <v>901169</v>
      </c>
      <c r="L8" s="14">
        <f>L7+収支明細_完成!$Y8-収支明細_完成!$Z8</f>
        <v>901169</v>
      </c>
      <c r="M8" s="14">
        <f t="shared" si="1"/>
        <v>0</v>
      </c>
      <c r="N8" s="14">
        <f t="shared" si="2"/>
        <v>0</v>
      </c>
      <c r="O8" s="14">
        <f>IF(AND(OR($D8="収入",$D8="振替",$D8="残高調整",$D8="借入",$D8="貯金"),$C8="予算",$E8="夫現金"),$J8,0)</f>
        <v>0</v>
      </c>
      <c r="P8" s="14">
        <f>IF(AND(OR($D8="支出",$D8="振替",$D8="残高調整",$D8="貯金"),$C8="予算",$F8="夫現金"),$J8,0)</f>
        <v>0</v>
      </c>
      <c r="Q8" s="14">
        <f>IF(AND(OR($D8="収入",$D8="振替",$D8="残高調整",$D8="借入",$D8="貯金"),$C8="予算",$E8="妻現金"),$J8,0)</f>
        <v>0</v>
      </c>
      <c r="R8" s="14">
        <f>IF(AND(OR($D8="支出",$D8="振替",$D8="残高調整",$D8="貯金"),$C8="予算",$F8="妻現金"),$J8,0)</f>
        <v>0</v>
      </c>
      <c r="S8" s="14">
        <f>IF(AND(OR($D8="収入",$D8="振替",$D8="残高調整",$D8="借入",$D8="貯金"),$C8="予算",$E8="夫銀行"),$J8,0)</f>
        <v>0</v>
      </c>
      <c r="T8" s="14">
        <f>IF(AND(OR($D8="支出",$D8="振替",$D8="残高調整",$D8="貯金"),$C8="予算",$F8="夫銀行"),$J8,0)</f>
        <v>0</v>
      </c>
      <c r="U8" s="14">
        <f>IF(AND(OR($D8="収入",$D8="振替",$D8="残高調整",$D8="借入",$D8="貯金"),$C8="予算",$E8="妻銀行"),$J8,0)</f>
        <v>0</v>
      </c>
      <c r="V8" s="14">
        <f>IF(AND(OR($D8="支出",$D8="振替",$D8="残高調整",$D8="貯金"),$C8="予算",$F8="妻銀行"),$J8,0)</f>
        <v>0</v>
      </c>
      <c r="W8" s="14">
        <f t="shared" si="8"/>
        <v>0</v>
      </c>
      <c r="X8" s="14">
        <f t="shared" si="9"/>
        <v>0</v>
      </c>
      <c r="Y8" s="14">
        <f t="shared" si="3"/>
        <v>0</v>
      </c>
      <c r="Z8" s="14">
        <f t="shared" si="4"/>
        <v>0</v>
      </c>
      <c r="AA8" s="14">
        <f>IF(AND(OR($D8="収入",$D8="振替",$D8="残高調整",$D8="借入",$D8="貯金"),$C8="実施",$E8="夫現金"),$J8,0)</f>
        <v>0</v>
      </c>
      <c r="AB8" s="14">
        <f>IF(AND(OR($D8="支出",$D8="振替",$D8="残高調整",$D8="貯金"),$C8="実施",$F8="夫現金"),$J8,0)</f>
        <v>0</v>
      </c>
      <c r="AC8" s="14">
        <f>IF(AND(OR($D8="収入",$D8="振替",$D8="残高調整",$D8="借入",$D8="貯金"),$C8="実施",$E8="妻現金"),$J8,0)</f>
        <v>0</v>
      </c>
      <c r="AD8" s="14">
        <f>IF(AND(OR($D8="支出",$D8="振替",$D8="残高調整",$D8="貯金"),$C8="実施",$F8="妻現金"),$J8,0)</f>
        <v>0</v>
      </c>
      <c r="AE8" s="14">
        <f>IF(AND(OR($D8="収入",$D8="振替",$D8="残高調整",$D8="借入",$D8="貯金"),$C8="実施",$E8="夫銀行"),$J8,0)</f>
        <v>0</v>
      </c>
      <c r="AF8" s="14">
        <f>IF(AND(OR($D8="支出",$D8="振替",$D8="残高調整",$D8="貯金"),$C8="実施",$F8="夫銀行"),$J8,0)</f>
        <v>0</v>
      </c>
      <c r="AG8" s="14">
        <f>IF(AND(OR($D8="収入",$D8="振替",$D8="残高調整",$D8="借入",$D8="貯金"),$C8="実施",$E8="妻銀行"),$J8,0)</f>
        <v>0</v>
      </c>
      <c r="AH8" s="14">
        <f>IF(AND(OR($D8="支出",$D8="振替",$D8="残高調整",$D8="貯金"),$C8="実施",$F8="妻銀行"),$J8,0)</f>
        <v>0</v>
      </c>
      <c r="AI8" s="14">
        <f t="shared" si="5"/>
        <v>0</v>
      </c>
      <c r="AJ8" s="14">
        <f t="shared" si="6"/>
        <v>0</v>
      </c>
    </row>
    <row r="9" spans="1:36" x14ac:dyDescent="0.4">
      <c r="A9" s="3">
        <v>44957</v>
      </c>
      <c r="B9" s="13" t="str">
        <f t="shared" si="0"/>
        <v>火</v>
      </c>
      <c r="C9" s="13" t="s">
        <v>21</v>
      </c>
      <c r="D9" s="13" t="s">
        <v>24</v>
      </c>
      <c r="E9" s="4" t="s">
        <v>160</v>
      </c>
      <c r="F9" s="4"/>
      <c r="G9" s="4" t="s">
        <v>30</v>
      </c>
      <c r="H9" s="4" t="s">
        <v>170</v>
      </c>
      <c r="I9" s="4"/>
      <c r="J9" s="14">
        <v>70000</v>
      </c>
      <c r="K9" s="14">
        <f t="shared" si="7"/>
        <v>971169</v>
      </c>
      <c r="L9" s="14">
        <f>L8+収支明細_完成!$Y9-収支明細_完成!$Z9</f>
        <v>971169</v>
      </c>
      <c r="M9" s="14">
        <f t="shared" si="1"/>
        <v>0</v>
      </c>
      <c r="N9" s="14">
        <f t="shared" si="2"/>
        <v>0</v>
      </c>
      <c r="O9" s="14">
        <f>IF(AND(OR($D9="収入",$D9="振替",$D9="残高調整",$D9="借入",$D9="貯金"),$C9="予算",$E9="夫現金"),$J9,0)</f>
        <v>0</v>
      </c>
      <c r="P9" s="14">
        <f>IF(AND(OR($D9="支出",$D9="振替",$D9="残高調整",$D9="貯金"),$C9="予算",$F9="夫現金"),$J9,0)</f>
        <v>0</v>
      </c>
      <c r="Q9" s="14">
        <f>IF(AND(OR($D9="収入",$D9="振替",$D9="残高調整",$D9="借入",$D9="貯金"),$C9="予算",$E9="妻現金"),$J9,0)</f>
        <v>0</v>
      </c>
      <c r="R9" s="14">
        <f>IF(AND(OR($D9="支出",$D9="振替",$D9="残高調整",$D9="貯金"),$C9="予算",$F9="妻現金"),$J9,0)</f>
        <v>0</v>
      </c>
      <c r="S9" s="14">
        <f>IF(AND(OR($D9="収入",$D9="振替",$D9="残高調整",$D9="借入",$D9="貯金"),$C9="予算",$E9="夫銀行"),$J9,0)</f>
        <v>0</v>
      </c>
      <c r="T9" s="14">
        <f>IF(AND(OR($D9="支出",$D9="振替",$D9="残高調整",$D9="貯金"),$C9="予算",$F9="夫銀行"),$J9,0)</f>
        <v>0</v>
      </c>
      <c r="U9" s="14">
        <f>IF(AND(OR($D9="収入",$D9="振替",$D9="残高調整",$D9="借入",$D9="貯金"),$C9="予算",$E9="妻銀行"),$J9,0)</f>
        <v>0</v>
      </c>
      <c r="V9" s="14">
        <f>IF(AND(OR($D9="支出",$D9="振替",$D9="残高調整",$D9="貯金"),$C9="予算",$F9="妻銀行"),$J9,0)</f>
        <v>0</v>
      </c>
      <c r="W9" s="14">
        <f t="shared" si="8"/>
        <v>0</v>
      </c>
      <c r="X9" s="14">
        <f t="shared" si="9"/>
        <v>0</v>
      </c>
      <c r="Y9" s="14">
        <f t="shared" si="3"/>
        <v>70000</v>
      </c>
      <c r="Z9" s="14">
        <f t="shared" si="4"/>
        <v>0</v>
      </c>
      <c r="AA9" s="14">
        <f>IF(AND(OR($D9="収入",$D9="振替",$D9="残高調整",$D9="借入",$D9="貯金"),$C9="実施",$E9="夫現金"),$J9,0)</f>
        <v>0</v>
      </c>
      <c r="AB9" s="14">
        <f>IF(AND(OR($D9="支出",$D9="振替",$D9="残高調整",$D9="貯金"),$C9="実施",$F9="夫現金"),$J9,0)</f>
        <v>0</v>
      </c>
      <c r="AC9" s="14">
        <f>IF(AND(OR($D9="収入",$D9="振替",$D9="残高調整",$D9="借入",$D9="貯金"),$C9="実施",$E9="妻現金"),$J9,0)</f>
        <v>0</v>
      </c>
      <c r="AD9" s="14">
        <f>IF(AND(OR($D9="支出",$D9="振替",$D9="残高調整",$D9="貯金"),$C9="実施",$F9="妻現金"),$J9,0)</f>
        <v>0</v>
      </c>
      <c r="AE9" s="14">
        <f>IF(AND(OR($D9="収入",$D9="振替",$D9="残高調整",$D9="借入",$D9="貯金"),$C9="実施",$E9="夫銀行"),$J9,0)</f>
        <v>0</v>
      </c>
      <c r="AF9" s="14">
        <f>IF(AND(OR($D9="支出",$D9="振替",$D9="残高調整",$D9="貯金"),$C9="実施",$F9="夫銀行"),$J9,0)</f>
        <v>0</v>
      </c>
      <c r="AG9" s="14">
        <f>IF(AND(OR($D9="収入",$D9="振替",$D9="残高調整",$D9="借入",$D9="貯金"),$C9="実施",$E9="妻銀行"),$J9,0)</f>
        <v>70000</v>
      </c>
      <c r="AH9" s="14">
        <f>IF(AND(OR($D9="支出",$D9="振替",$D9="残高調整",$D9="貯金"),$C9="実施",$F9="妻銀行"),$J9,0)</f>
        <v>0</v>
      </c>
      <c r="AI9" s="14">
        <f t="shared" si="5"/>
        <v>0</v>
      </c>
      <c r="AJ9" s="14">
        <f t="shared" si="6"/>
        <v>0</v>
      </c>
    </row>
    <row r="10" spans="1:36" x14ac:dyDescent="0.4">
      <c r="A10" s="3">
        <v>44957</v>
      </c>
      <c r="B10" s="13" t="str">
        <f t="shared" si="0"/>
        <v>火</v>
      </c>
      <c r="C10" s="13" t="s">
        <v>21</v>
      </c>
      <c r="D10" s="13" t="s">
        <v>25</v>
      </c>
      <c r="E10" s="4"/>
      <c r="F10" s="4" t="s">
        <v>145</v>
      </c>
      <c r="G10" s="4" t="s">
        <v>36</v>
      </c>
      <c r="H10" s="4" t="s">
        <v>105</v>
      </c>
      <c r="I10" s="4"/>
      <c r="J10" s="14">
        <v>10134</v>
      </c>
      <c r="K10" s="14">
        <f t="shared" si="7"/>
        <v>961035</v>
      </c>
      <c r="L10" s="14">
        <f>L9+収支明細_完成!$Y10-収支明細_完成!$Z10</f>
        <v>961035</v>
      </c>
      <c r="M10" s="14">
        <f t="shared" si="1"/>
        <v>0</v>
      </c>
      <c r="N10" s="14">
        <f t="shared" si="2"/>
        <v>0</v>
      </c>
      <c r="O10" s="14">
        <f>IF(AND(OR($D10="収入",$D10="振替",$D10="残高調整",$D10="借入",$D10="貯金"),$C10="予算",$E10="夫現金"),$J10,0)</f>
        <v>0</v>
      </c>
      <c r="P10" s="14">
        <f>IF(AND(OR($D10="支出",$D10="振替",$D10="残高調整",$D10="貯金"),$C10="予算",$F10="夫現金"),$J10,0)</f>
        <v>0</v>
      </c>
      <c r="Q10" s="14">
        <f>IF(AND(OR($D10="収入",$D10="振替",$D10="残高調整",$D10="借入",$D10="貯金"),$C10="予算",$E10="妻現金"),$J10,0)</f>
        <v>0</v>
      </c>
      <c r="R10" s="14">
        <f>IF(AND(OR($D10="支出",$D10="振替",$D10="残高調整",$D10="貯金"),$C10="予算",$F10="妻現金"),$J10,0)</f>
        <v>0</v>
      </c>
      <c r="S10" s="14">
        <f>IF(AND(OR($D10="収入",$D10="振替",$D10="残高調整",$D10="借入",$D10="貯金"),$C10="予算",$E10="夫銀行"),$J10,0)</f>
        <v>0</v>
      </c>
      <c r="T10" s="14">
        <f>IF(AND(OR($D10="支出",$D10="振替",$D10="残高調整",$D10="貯金"),$C10="予算",$F10="夫銀行"),$J10,0)</f>
        <v>0</v>
      </c>
      <c r="U10" s="14">
        <f>IF(AND(OR($D10="収入",$D10="振替",$D10="残高調整",$D10="借入",$D10="貯金"),$C10="予算",$E10="妻銀行"),$J10,0)</f>
        <v>0</v>
      </c>
      <c r="V10" s="14">
        <f>IF(AND(OR($D10="支出",$D10="振替",$D10="残高調整",$D10="貯金"),$C10="予算",$F10="妻銀行"),$J10,0)</f>
        <v>0</v>
      </c>
      <c r="W10" s="14">
        <f t="shared" si="8"/>
        <v>0</v>
      </c>
      <c r="X10" s="14">
        <f t="shared" si="9"/>
        <v>0</v>
      </c>
      <c r="Y10" s="14">
        <f t="shared" si="3"/>
        <v>0</v>
      </c>
      <c r="Z10" s="14">
        <f t="shared" si="4"/>
        <v>10134</v>
      </c>
      <c r="AA10" s="14">
        <f>IF(AND(OR($D10="収入",$D10="振替",$D10="残高調整",$D10="借入",$D10="貯金"),$C10="実施",$E10="夫現金"),$J10,0)</f>
        <v>0</v>
      </c>
      <c r="AB10" s="14">
        <f>IF(AND(OR($D10="支出",$D10="振替",$D10="残高調整",$D10="貯金"),$C10="実施",$F10="夫現金"),$J10,0)</f>
        <v>0</v>
      </c>
      <c r="AC10" s="14">
        <f>IF(AND(OR($D10="収入",$D10="振替",$D10="残高調整",$D10="借入",$D10="貯金"),$C10="実施",$E10="妻現金"),$J10,0)</f>
        <v>0</v>
      </c>
      <c r="AD10" s="14">
        <f>IF(AND(OR($D10="支出",$D10="振替",$D10="残高調整",$D10="貯金"),$C10="実施",$F10="妻現金"),$J10,0)</f>
        <v>0</v>
      </c>
      <c r="AE10" s="14">
        <f>IF(AND(OR($D10="収入",$D10="振替",$D10="残高調整",$D10="借入",$D10="貯金"),$C10="実施",$E10="夫銀行"),$J10,0)</f>
        <v>0</v>
      </c>
      <c r="AF10" s="14">
        <f>IF(AND(OR($D10="支出",$D10="振替",$D10="残高調整",$D10="貯金"),$C10="実施",$F10="夫銀行"),$J10,0)</f>
        <v>10134</v>
      </c>
      <c r="AG10" s="14">
        <f>IF(AND(OR($D10="収入",$D10="振替",$D10="残高調整",$D10="借入",$D10="貯金"),$C10="実施",$E10="妻銀行"),$J10,0)</f>
        <v>0</v>
      </c>
      <c r="AH10" s="14">
        <f>IF(AND(OR($D10="支出",$D10="振替",$D10="残高調整",$D10="貯金"),$C10="実施",$F10="妻銀行"),$J10,0)</f>
        <v>0</v>
      </c>
      <c r="AI10" s="14">
        <f t="shared" si="5"/>
        <v>0</v>
      </c>
      <c r="AJ10" s="14">
        <f t="shared" si="6"/>
        <v>0</v>
      </c>
    </row>
    <row r="11" spans="1:36" x14ac:dyDescent="0.4">
      <c r="A11" s="3">
        <v>44957</v>
      </c>
      <c r="B11" s="13" t="str">
        <f t="shared" si="0"/>
        <v>火</v>
      </c>
      <c r="C11" s="13" t="s">
        <v>21</v>
      </c>
      <c r="D11" s="13" t="s">
        <v>25</v>
      </c>
      <c r="E11" s="4"/>
      <c r="F11" s="4" t="s">
        <v>145</v>
      </c>
      <c r="G11" s="4" t="s">
        <v>35</v>
      </c>
      <c r="H11" s="4" t="s">
        <v>106</v>
      </c>
      <c r="I11" s="4"/>
      <c r="J11" s="14">
        <v>19873</v>
      </c>
      <c r="K11" s="14">
        <f>K10+SUM(M11,Y11)-SUM(N11,Z11)</f>
        <v>941162</v>
      </c>
      <c r="L11" s="14">
        <f>L10+収支明細_完成!$Y11-収支明細_完成!$Z11</f>
        <v>941162</v>
      </c>
      <c r="M11" s="14">
        <f t="shared" si="1"/>
        <v>0</v>
      </c>
      <c r="N11" s="14">
        <f t="shared" si="2"/>
        <v>0</v>
      </c>
      <c r="O11" s="14">
        <f>IF(AND(OR($D11="収入",$D11="振替",$D11="残高調整",$D11="借入",$D11="貯金"),$C11="予算",$E11="夫現金"),$J11,0)</f>
        <v>0</v>
      </c>
      <c r="P11" s="14">
        <f>IF(AND(OR($D11="支出",$D11="振替",$D11="残高調整",$D11="貯金"),$C11="予算",$F11="夫現金"),$J11,0)</f>
        <v>0</v>
      </c>
      <c r="Q11" s="14">
        <f>IF(AND(OR($D11="収入",$D11="振替",$D11="残高調整",$D11="借入",$D11="貯金"),$C11="予算",$E11="妻現金"),$J11,0)</f>
        <v>0</v>
      </c>
      <c r="R11" s="14">
        <f>IF(AND(OR($D11="支出",$D11="振替",$D11="残高調整",$D11="貯金"),$C11="予算",$F11="妻現金"),$J11,0)</f>
        <v>0</v>
      </c>
      <c r="S11" s="14">
        <f>IF(AND(OR($D11="収入",$D11="振替",$D11="残高調整",$D11="借入",$D11="貯金"),$C11="予算",$E11="夫銀行"),$J11,0)</f>
        <v>0</v>
      </c>
      <c r="T11" s="14">
        <f>IF(AND(OR($D11="支出",$D11="振替",$D11="残高調整",$D11="貯金"),$C11="予算",$F11="夫銀行"),$J11,0)</f>
        <v>0</v>
      </c>
      <c r="U11" s="14">
        <f>IF(AND(OR($D11="収入",$D11="振替",$D11="残高調整",$D11="借入",$D11="貯金"),$C11="予算",$E11="妻銀行"),$J11,0)</f>
        <v>0</v>
      </c>
      <c r="V11" s="14">
        <f>IF(AND(OR($D11="支出",$D11="振替",$D11="残高調整",$D11="貯金"),$C11="予算",$F11="妻銀行"),$J11,0)</f>
        <v>0</v>
      </c>
      <c r="W11" s="14">
        <f t="shared" si="8"/>
        <v>0</v>
      </c>
      <c r="X11" s="14">
        <f t="shared" si="9"/>
        <v>0</v>
      </c>
      <c r="Y11" s="14">
        <f t="shared" si="3"/>
        <v>0</v>
      </c>
      <c r="Z11" s="14">
        <f t="shared" si="4"/>
        <v>19873</v>
      </c>
      <c r="AA11" s="14">
        <f>IF(AND(OR($D11="収入",$D11="振替",$D11="残高調整",$D11="借入",$D11="貯金"),$C11="実施",$E11="夫現金"),$J11,0)</f>
        <v>0</v>
      </c>
      <c r="AB11" s="14">
        <f>IF(AND(OR($D11="支出",$D11="振替",$D11="残高調整",$D11="貯金"),$C11="実施",$F11="夫現金"),$J11,0)</f>
        <v>0</v>
      </c>
      <c r="AC11" s="14">
        <f>IF(AND(OR($D11="収入",$D11="振替",$D11="残高調整",$D11="借入",$D11="貯金"),$C11="実施",$E11="妻現金"),$J11,0)</f>
        <v>0</v>
      </c>
      <c r="AD11" s="14">
        <f>IF(AND(OR($D11="支出",$D11="振替",$D11="残高調整",$D11="貯金"),$C11="実施",$F11="妻現金"),$J11,0)</f>
        <v>0</v>
      </c>
      <c r="AE11" s="14">
        <f>IF(AND(OR($D11="収入",$D11="振替",$D11="残高調整",$D11="借入",$D11="貯金"),$C11="実施",$E11="夫銀行"),$J11,0)</f>
        <v>0</v>
      </c>
      <c r="AF11" s="14">
        <f>IF(AND(OR($D11="支出",$D11="振替",$D11="残高調整",$D11="貯金"),$C11="実施",$F11="夫銀行"),$J11,0)</f>
        <v>19873</v>
      </c>
      <c r="AG11" s="14">
        <f>IF(AND(OR($D11="収入",$D11="振替",$D11="残高調整",$D11="借入",$D11="貯金"),$C11="実施",$E11="妻銀行"),$J11,0)</f>
        <v>0</v>
      </c>
      <c r="AH11" s="14">
        <f>IF(AND(OR($D11="支出",$D11="振替",$D11="残高調整",$D11="貯金"),$C11="実施",$F11="妻銀行"),$J11,0)</f>
        <v>0</v>
      </c>
      <c r="AI11" s="14">
        <f t="shared" si="5"/>
        <v>0</v>
      </c>
      <c r="AJ11" s="14">
        <f t="shared" si="6"/>
        <v>0</v>
      </c>
    </row>
    <row r="12" spans="1:36" x14ac:dyDescent="0.4">
      <c r="A12" s="3">
        <v>44957</v>
      </c>
      <c r="B12" s="13" t="str">
        <f t="shared" si="0"/>
        <v>火</v>
      </c>
      <c r="C12" s="13" t="s">
        <v>21</v>
      </c>
      <c r="D12" s="13" t="s">
        <v>25</v>
      </c>
      <c r="E12" s="4"/>
      <c r="F12" s="4" t="s">
        <v>145</v>
      </c>
      <c r="G12" s="4" t="s">
        <v>35</v>
      </c>
      <c r="H12" s="4" t="s">
        <v>58</v>
      </c>
      <c r="I12" s="4"/>
      <c r="J12" s="14">
        <v>5697</v>
      </c>
      <c r="K12" s="14">
        <f t="shared" si="7"/>
        <v>935465</v>
      </c>
      <c r="L12" s="14">
        <f>L11+収支明細_完成!$Y12-収支明細_完成!$Z12</f>
        <v>935465</v>
      </c>
      <c r="M12" s="14">
        <f t="shared" si="1"/>
        <v>0</v>
      </c>
      <c r="N12" s="14">
        <f t="shared" si="2"/>
        <v>0</v>
      </c>
      <c r="O12" s="14">
        <f>IF(AND(OR($D12="収入",$D12="振替",$D12="残高調整",$D12="借入",$D12="貯金"),$C12="予算",$E12="夫現金"),$J12,0)</f>
        <v>0</v>
      </c>
      <c r="P12" s="14">
        <f>IF(AND(OR($D12="支出",$D12="振替",$D12="残高調整",$D12="貯金"),$C12="予算",$F12="夫現金"),$J12,0)</f>
        <v>0</v>
      </c>
      <c r="Q12" s="14">
        <f>IF(AND(OR($D12="収入",$D12="振替",$D12="残高調整",$D12="借入",$D12="貯金"),$C12="予算",$E12="妻現金"),$J12,0)</f>
        <v>0</v>
      </c>
      <c r="R12" s="14">
        <f>IF(AND(OR($D12="支出",$D12="振替",$D12="残高調整",$D12="貯金"),$C12="予算",$F12="妻現金"),$J12,0)</f>
        <v>0</v>
      </c>
      <c r="S12" s="14">
        <f>IF(AND(OR($D12="収入",$D12="振替",$D12="残高調整",$D12="借入",$D12="貯金"),$C12="予算",$E12="夫銀行"),$J12,0)</f>
        <v>0</v>
      </c>
      <c r="T12" s="14">
        <f>IF(AND(OR($D12="支出",$D12="振替",$D12="残高調整",$D12="貯金"),$C12="予算",$F12="夫銀行"),$J12,0)</f>
        <v>0</v>
      </c>
      <c r="U12" s="14">
        <f>IF(AND(OR($D12="収入",$D12="振替",$D12="残高調整",$D12="借入",$D12="貯金"),$C12="予算",$E12="妻銀行"),$J12,0)</f>
        <v>0</v>
      </c>
      <c r="V12" s="14">
        <f>IF(AND(OR($D12="支出",$D12="振替",$D12="残高調整",$D12="貯金"),$C12="予算",$F12="妻銀行"),$J12,0)</f>
        <v>0</v>
      </c>
      <c r="W12" s="14">
        <f t="shared" si="8"/>
        <v>0</v>
      </c>
      <c r="X12" s="14">
        <f t="shared" si="9"/>
        <v>0</v>
      </c>
      <c r="Y12" s="14">
        <f t="shared" si="3"/>
        <v>0</v>
      </c>
      <c r="Z12" s="14">
        <f t="shared" si="4"/>
        <v>5697</v>
      </c>
      <c r="AA12" s="14">
        <f>IF(AND(OR($D12="収入",$D12="振替",$D12="残高調整",$D12="借入",$D12="貯金"),$C12="実施",$E12="夫現金"),$J12,0)</f>
        <v>0</v>
      </c>
      <c r="AB12" s="14">
        <f>IF(AND(OR($D12="支出",$D12="振替",$D12="残高調整",$D12="貯金"),$C12="実施",$F12="夫現金"),$J12,0)</f>
        <v>0</v>
      </c>
      <c r="AC12" s="14">
        <f>IF(AND(OR($D12="収入",$D12="振替",$D12="残高調整",$D12="借入",$D12="貯金"),$C12="実施",$E12="妻現金"),$J12,0)</f>
        <v>0</v>
      </c>
      <c r="AD12" s="14">
        <f>IF(AND(OR($D12="支出",$D12="振替",$D12="残高調整",$D12="貯金"),$C12="実施",$F12="妻現金"),$J12,0)</f>
        <v>0</v>
      </c>
      <c r="AE12" s="14">
        <f>IF(AND(OR($D12="収入",$D12="振替",$D12="残高調整",$D12="借入",$D12="貯金"),$C12="実施",$E12="夫銀行"),$J12,0)</f>
        <v>0</v>
      </c>
      <c r="AF12" s="14">
        <f>IF(AND(OR($D12="支出",$D12="振替",$D12="残高調整",$D12="貯金"),$C12="実施",$F12="夫銀行"),$J12,0)</f>
        <v>5697</v>
      </c>
      <c r="AG12" s="14">
        <f>IF(AND(OR($D12="収入",$D12="振替",$D12="残高調整",$D12="借入",$D12="貯金"),$C12="実施",$E12="妻銀行"),$J12,0)</f>
        <v>0</v>
      </c>
      <c r="AH12" s="14">
        <f>IF(AND(OR($D12="支出",$D12="振替",$D12="残高調整",$D12="貯金"),$C12="実施",$F12="妻銀行"),$J12,0)</f>
        <v>0</v>
      </c>
      <c r="AI12" s="14">
        <f t="shared" si="5"/>
        <v>0</v>
      </c>
      <c r="AJ12" s="14">
        <f t="shared" si="6"/>
        <v>0</v>
      </c>
    </row>
    <row r="13" spans="1:36" x14ac:dyDescent="0.4">
      <c r="A13" s="3">
        <v>44957</v>
      </c>
      <c r="B13" s="13" t="str">
        <f t="shared" si="0"/>
        <v>火</v>
      </c>
      <c r="C13" s="13" t="s">
        <v>21</v>
      </c>
      <c r="D13" s="13" t="s">
        <v>25</v>
      </c>
      <c r="E13" s="4"/>
      <c r="F13" s="4" t="s">
        <v>145</v>
      </c>
      <c r="G13" s="4" t="s">
        <v>35</v>
      </c>
      <c r="H13" s="4" t="s">
        <v>107</v>
      </c>
      <c r="I13" s="4"/>
      <c r="J13" s="14">
        <v>7165</v>
      </c>
      <c r="K13" s="14">
        <f t="shared" si="7"/>
        <v>928300</v>
      </c>
      <c r="L13" s="14">
        <f>L12+収支明細_完成!$Y13-収支明細_完成!$Z13</f>
        <v>928300</v>
      </c>
      <c r="M13" s="14">
        <f t="shared" si="1"/>
        <v>0</v>
      </c>
      <c r="N13" s="14">
        <f t="shared" si="2"/>
        <v>0</v>
      </c>
      <c r="O13" s="14">
        <f>IF(AND(OR($D13="収入",$D13="振替",$D13="残高調整",$D13="借入",$D13="貯金"),$C13="予算",$E13="夫現金"),$J13,0)</f>
        <v>0</v>
      </c>
      <c r="P13" s="14">
        <f>IF(AND(OR($D13="支出",$D13="振替",$D13="残高調整",$D13="貯金"),$C13="予算",$F13="夫現金"),$J13,0)</f>
        <v>0</v>
      </c>
      <c r="Q13" s="14">
        <f>IF(AND(OR($D13="収入",$D13="振替",$D13="残高調整",$D13="借入",$D13="貯金"),$C13="予算",$E13="妻現金"),$J13,0)</f>
        <v>0</v>
      </c>
      <c r="R13" s="14">
        <f>IF(AND(OR($D13="支出",$D13="振替",$D13="残高調整",$D13="貯金"),$C13="予算",$F13="妻現金"),$J13,0)</f>
        <v>0</v>
      </c>
      <c r="S13" s="14">
        <f>IF(AND(OR($D13="収入",$D13="振替",$D13="残高調整",$D13="借入",$D13="貯金"),$C13="予算",$E13="夫銀行"),$J13,0)</f>
        <v>0</v>
      </c>
      <c r="T13" s="14">
        <f>IF(AND(OR($D13="支出",$D13="振替",$D13="残高調整",$D13="貯金"),$C13="予算",$F13="夫銀行"),$J13,0)</f>
        <v>0</v>
      </c>
      <c r="U13" s="14">
        <f>IF(AND(OR($D13="収入",$D13="振替",$D13="残高調整",$D13="借入",$D13="貯金"),$C13="予算",$E13="妻銀行"),$J13,0)</f>
        <v>0</v>
      </c>
      <c r="V13" s="14">
        <f>IF(AND(OR($D13="支出",$D13="振替",$D13="残高調整",$D13="貯金"),$C13="予算",$F13="妻銀行"),$J13,0)</f>
        <v>0</v>
      </c>
      <c r="W13" s="14">
        <f t="shared" si="8"/>
        <v>0</v>
      </c>
      <c r="X13" s="14">
        <f t="shared" si="9"/>
        <v>0</v>
      </c>
      <c r="Y13" s="14">
        <f t="shared" si="3"/>
        <v>0</v>
      </c>
      <c r="Z13" s="14">
        <f t="shared" si="4"/>
        <v>7165</v>
      </c>
      <c r="AA13" s="14">
        <f>IF(AND(OR($D13="収入",$D13="振替",$D13="残高調整",$D13="借入",$D13="貯金"),$C13="実施",$E13="夫現金"),$J13,0)</f>
        <v>0</v>
      </c>
      <c r="AB13" s="14">
        <f>IF(AND(OR($D13="支出",$D13="振替",$D13="残高調整",$D13="貯金"),$C13="実施",$F13="夫現金"),$J13,0)</f>
        <v>0</v>
      </c>
      <c r="AC13" s="14">
        <f>IF(AND(OR($D13="収入",$D13="振替",$D13="残高調整",$D13="借入",$D13="貯金"),$C13="実施",$E13="妻現金"),$J13,0)</f>
        <v>0</v>
      </c>
      <c r="AD13" s="14">
        <f>IF(AND(OR($D13="支出",$D13="振替",$D13="残高調整",$D13="貯金"),$C13="実施",$F13="妻現金"),$J13,0)</f>
        <v>0</v>
      </c>
      <c r="AE13" s="14">
        <f>IF(AND(OR($D13="収入",$D13="振替",$D13="残高調整",$D13="借入",$D13="貯金"),$C13="実施",$E13="夫銀行"),$J13,0)</f>
        <v>0</v>
      </c>
      <c r="AF13" s="14">
        <f>IF(AND(OR($D13="支出",$D13="振替",$D13="残高調整",$D13="貯金"),$C13="実施",$F13="夫銀行"),$J13,0)</f>
        <v>7165</v>
      </c>
      <c r="AG13" s="14">
        <f>IF(AND(OR($D13="収入",$D13="振替",$D13="残高調整",$D13="借入",$D13="貯金"),$C13="実施",$E13="妻銀行"),$J13,0)</f>
        <v>0</v>
      </c>
      <c r="AH13" s="14">
        <f>IF(AND(OR($D13="支出",$D13="振替",$D13="残高調整",$D13="貯金"),$C13="実施",$F13="妻銀行"),$J13,0)</f>
        <v>0</v>
      </c>
      <c r="AI13" s="14">
        <f t="shared" si="5"/>
        <v>0</v>
      </c>
      <c r="AJ13" s="14">
        <f t="shared" si="6"/>
        <v>0</v>
      </c>
    </row>
    <row r="14" spans="1:36" x14ac:dyDescent="0.4">
      <c r="A14" s="3">
        <v>44957</v>
      </c>
      <c r="B14" s="13" t="str">
        <f t="shared" si="0"/>
        <v>火</v>
      </c>
      <c r="C14" s="13" t="s">
        <v>21</v>
      </c>
      <c r="D14" s="13" t="s">
        <v>25</v>
      </c>
      <c r="E14" s="4"/>
      <c r="F14" s="4" t="s">
        <v>145</v>
      </c>
      <c r="G14" s="4" t="s">
        <v>40</v>
      </c>
      <c r="H14" s="4" t="s">
        <v>108</v>
      </c>
      <c r="I14" s="4"/>
      <c r="J14" s="14">
        <v>100000</v>
      </c>
      <c r="K14" s="14">
        <f t="shared" si="7"/>
        <v>828300</v>
      </c>
      <c r="L14" s="14">
        <f>L13+収支明細_完成!$Y14-収支明細_完成!$Z14</f>
        <v>828300</v>
      </c>
      <c r="M14" s="14">
        <f t="shared" si="1"/>
        <v>0</v>
      </c>
      <c r="N14" s="14">
        <f t="shared" si="2"/>
        <v>0</v>
      </c>
      <c r="O14" s="14">
        <f>IF(AND(OR($D14="収入",$D14="振替",$D14="残高調整",$D14="借入",$D14="貯金"),$C14="予算",$E14="夫現金"),$J14,0)</f>
        <v>0</v>
      </c>
      <c r="P14" s="14">
        <f>IF(AND(OR($D14="支出",$D14="振替",$D14="残高調整",$D14="貯金"),$C14="予算",$F14="夫現金"),$J14,0)</f>
        <v>0</v>
      </c>
      <c r="Q14" s="14">
        <f>IF(AND(OR($D14="収入",$D14="振替",$D14="残高調整",$D14="借入",$D14="貯金"),$C14="予算",$E14="妻現金"),$J14,0)</f>
        <v>0</v>
      </c>
      <c r="R14" s="14">
        <f>IF(AND(OR($D14="支出",$D14="振替",$D14="残高調整",$D14="貯金"),$C14="予算",$F14="妻現金"),$J14,0)</f>
        <v>0</v>
      </c>
      <c r="S14" s="14">
        <f>IF(AND(OR($D14="収入",$D14="振替",$D14="残高調整",$D14="借入",$D14="貯金"),$C14="予算",$E14="夫銀行"),$J14,0)</f>
        <v>0</v>
      </c>
      <c r="T14" s="14">
        <f>IF(AND(OR($D14="支出",$D14="振替",$D14="残高調整",$D14="貯金"),$C14="予算",$F14="夫銀行"),$J14,0)</f>
        <v>0</v>
      </c>
      <c r="U14" s="14">
        <f>IF(AND(OR($D14="収入",$D14="振替",$D14="残高調整",$D14="借入",$D14="貯金"),$C14="予算",$E14="妻銀行"),$J14,0)</f>
        <v>0</v>
      </c>
      <c r="V14" s="14">
        <f>IF(AND(OR($D14="支出",$D14="振替",$D14="残高調整",$D14="貯金"),$C14="予算",$F14="妻銀行"),$J14,0)</f>
        <v>0</v>
      </c>
      <c r="W14" s="14">
        <f t="shared" si="8"/>
        <v>0</v>
      </c>
      <c r="X14" s="14">
        <f t="shared" si="9"/>
        <v>0</v>
      </c>
      <c r="Y14" s="14">
        <f t="shared" si="3"/>
        <v>0</v>
      </c>
      <c r="Z14" s="14">
        <f t="shared" si="4"/>
        <v>100000</v>
      </c>
      <c r="AA14" s="14">
        <f>IF(AND(OR($D14="収入",$D14="振替",$D14="残高調整",$D14="借入",$D14="貯金"),$C14="実施",$E14="夫現金"),$J14,0)</f>
        <v>0</v>
      </c>
      <c r="AB14" s="14">
        <f>IF(AND(OR($D14="支出",$D14="振替",$D14="残高調整",$D14="貯金"),$C14="実施",$F14="夫現金"),$J14,0)</f>
        <v>0</v>
      </c>
      <c r="AC14" s="14">
        <f>IF(AND(OR($D14="収入",$D14="振替",$D14="残高調整",$D14="借入",$D14="貯金"),$C14="実施",$E14="妻現金"),$J14,0)</f>
        <v>0</v>
      </c>
      <c r="AD14" s="14">
        <f>IF(AND(OR($D14="支出",$D14="振替",$D14="残高調整",$D14="貯金"),$C14="実施",$F14="妻現金"),$J14,0)</f>
        <v>0</v>
      </c>
      <c r="AE14" s="14">
        <f>IF(AND(OR($D14="収入",$D14="振替",$D14="残高調整",$D14="借入",$D14="貯金"),$C14="実施",$E14="夫銀行"),$J14,0)</f>
        <v>0</v>
      </c>
      <c r="AF14" s="14">
        <f>IF(AND(OR($D14="支出",$D14="振替",$D14="残高調整",$D14="貯金"),$C14="実施",$F14="夫銀行"),$J14,0)</f>
        <v>100000</v>
      </c>
      <c r="AG14" s="14">
        <f>IF(AND(OR($D14="収入",$D14="振替",$D14="残高調整",$D14="借入",$D14="貯金"),$C14="実施",$E14="妻銀行"),$J14,0)</f>
        <v>0</v>
      </c>
      <c r="AH14" s="14">
        <f>IF(AND(OR($D14="支出",$D14="振替",$D14="残高調整",$D14="貯金"),$C14="実施",$F14="妻銀行"),$J14,0)</f>
        <v>0</v>
      </c>
      <c r="AI14" s="14">
        <f t="shared" si="5"/>
        <v>0</v>
      </c>
      <c r="AJ14" s="14">
        <f t="shared" si="6"/>
        <v>0</v>
      </c>
    </row>
    <row r="15" spans="1:36" x14ac:dyDescent="0.4">
      <c r="A15" s="3">
        <v>44957</v>
      </c>
      <c r="B15" s="13" t="str">
        <f t="shared" si="0"/>
        <v>火</v>
      </c>
      <c r="C15" s="13" t="s">
        <v>21</v>
      </c>
      <c r="D15" s="13" t="s">
        <v>15</v>
      </c>
      <c r="E15" s="4" t="s">
        <v>15</v>
      </c>
      <c r="F15" s="4" t="s">
        <v>145</v>
      </c>
      <c r="G15" s="4" t="s">
        <v>15</v>
      </c>
      <c r="H15" s="4"/>
      <c r="I15" s="4"/>
      <c r="J15" s="14">
        <v>50000</v>
      </c>
      <c r="K15" s="14">
        <f t="shared" si="7"/>
        <v>828300</v>
      </c>
      <c r="L15" s="14">
        <f>L14+収支明細_完成!$Y15-収支明細_完成!$Z15</f>
        <v>828300</v>
      </c>
      <c r="M15" s="14">
        <f t="shared" si="1"/>
        <v>0</v>
      </c>
      <c r="N15" s="14">
        <f t="shared" si="2"/>
        <v>0</v>
      </c>
      <c r="O15" s="14">
        <f>IF(AND(OR($D15="収入",$D15="振替",$D15="残高調整",$D15="借入",$D15="貯金"),$C15="予算",$E15="夫現金"),$J15,0)</f>
        <v>0</v>
      </c>
      <c r="P15" s="14">
        <f>IF(AND(OR($D15="支出",$D15="振替",$D15="残高調整",$D15="貯金"),$C15="予算",$F15="夫現金"),$J15,0)</f>
        <v>0</v>
      </c>
      <c r="Q15" s="14">
        <f>IF(AND(OR($D15="収入",$D15="振替",$D15="残高調整",$D15="借入",$D15="貯金"),$C15="予算",$E15="妻現金"),$J15,0)</f>
        <v>0</v>
      </c>
      <c r="R15" s="14">
        <f>IF(AND(OR($D15="支出",$D15="振替",$D15="残高調整",$D15="貯金"),$C15="予算",$F15="妻現金"),$J15,0)</f>
        <v>0</v>
      </c>
      <c r="S15" s="14">
        <f>IF(AND(OR($D15="収入",$D15="振替",$D15="残高調整",$D15="借入",$D15="貯金"),$C15="予算",$E15="夫銀行"),$J15,0)</f>
        <v>0</v>
      </c>
      <c r="T15" s="14">
        <f>IF(AND(OR($D15="支出",$D15="振替",$D15="残高調整",$D15="貯金"),$C15="予算",$F15="夫銀行"),$J15,0)</f>
        <v>0</v>
      </c>
      <c r="U15" s="14">
        <f>IF(AND(OR($D15="収入",$D15="振替",$D15="残高調整",$D15="借入",$D15="貯金"),$C15="予算",$E15="妻銀行"),$J15,0)</f>
        <v>0</v>
      </c>
      <c r="V15" s="14">
        <f>IF(AND(OR($D15="支出",$D15="振替",$D15="残高調整",$D15="貯金"),$C15="予算",$F15="妻銀行"),$J15,0)</f>
        <v>0</v>
      </c>
      <c r="W15" s="14">
        <f t="shared" si="8"/>
        <v>0</v>
      </c>
      <c r="X15" s="14">
        <f t="shared" si="9"/>
        <v>0</v>
      </c>
      <c r="Y15" s="14">
        <f t="shared" si="3"/>
        <v>50000</v>
      </c>
      <c r="Z15" s="14">
        <f t="shared" si="4"/>
        <v>50000</v>
      </c>
      <c r="AA15" s="14">
        <f>IF(AND(OR($D15="収入",$D15="振替",$D15="残高調整",$D15="借入",$D15="貯金"),$C15="実施",$E15="夫現金"),$J15,0)</f>
        <v>0</v>
      </c>
      <c r="AB15" s="14">
        <f>IF(AND(OR($D15="支出",$D15="振替",$D15="残高調整",$D15="貯金"),$C15="実施",$F15="夫現金"),$J15,0)</f>
        <v>0</v>
      </c>
      <c r="AC15" s="14">
        <f>IF(AND(OR($D15="収入",$D15="振替",$D15="残高調整",$D15="借入",$D15="貯金"),$C15="実施",$E15="妻現金"),$J15,0)</f>
        <v>0</v>
      </c>
      <c r="AD15" s="14">
        <f>IF(AND(OR($D15="支出",$D15="振替",$D15="残高調整",$D15="貯金"),$C15="実施",$F15="妻現金"),$J15,0)</f>
        <v>0</v>
      </c>
      <c r="AE15" s="14">
        <f>IF(AND(OR($D15="収入",$D15="振替",$D15="残高調整",$D15="借入",$D15="貯金"),$C15="実施",$E15="夫銀行"),$J15,0)</f>
        <v>0</v>
      </c>
      <c r="AF15" s="14">
        <f>IF(AND(OR($D15="支出",$D15="振替",$D15="残高調整",$D15="貯金"),$C15="実施",$F15="夫銀行"),$J15,0)</f>
        <v>50000</v>
      </c>
      <c r="AG15" s="14">
        <f>IF(AND(OR($D15="収入",$D15="振替",$D15="残高調整",$D15="借入",$D15="貯金"),$C15="実施",$E15="妻銀行"),$J15,0)</f>
        <v>0</v>
      </c>
      <c r="AH15" s="14">
        <f>IF(AND(OR($D15="支出",$D15="振替",$D15="残高調整",$D15="貯金"),$C15="実施",$F15="妻銀行"),$J15,0)</f>
        <v>0</v>
      </c>
      <c r="AI15" s="14">
        <f t="shared" si="5"/>
        <v>50000</v>
      </c>
      <c r="AJ15" s="14">
        <f t="shared" si="6"/>
        <v>0</v>
      </c>
    </row>
    <row r="16" spans="1:36" x14ac:dyDescent="0.4">
      <c r="A16" s="3">
        <v>44957</v>
      </c>
      <c r="B16" s="13" t="str">
        <f t="shared" si="0"/>
        <v>火</v>
      </c>
      <c r="C16" s="13" t="s">
        <v>21</v>
      </c>
      <c r="D16" s="13" t="s">
        <v>25</v>
      </c>
      <c r="E16" s="4"/>
      <c r="F16" s="4" t="s">
        <v>145</v>
      </c>
      <c r="G16" s="4" t="s">
        <v>36</v>
      </c>
      <c r="H16" s="4" t="s">
        <v>109</v>
      </c>
      <c r="I16" s="4"/>
      <c r="J16" s="14">
        <v>5000</v>
      </c>
      <c r="K16" s="14">
        <f t="shared" si="7"/>
        <v>823300</v>
      </c>
      <c r="L16" s="14">
        <f>L15+収支明細_完成!$Y16-収支明細_完成!$Z16</f>
        <v>823300</v>
      </c>
      <c r="M16" s="14">
        <f t="shared" si="1"/>
        <v>0</v>
      </c>
      <c r="N16" s="14">
        <f t="shared" si="2"/>
        <v>0</v>
      </c>
      <c r="O16" s="14">
        <f>IF(AND(OR($D16="収入",$D16="振替",$D16="残高調整",$D16="借入",$D16="貯金"),$C16="予算",$E16="夫現金"),$J16,0)</f>
        <v>0</v>
      </c>
      <c r="P16" s="14">
        <f>IF(AND(OR($D16="支出",$D16="振替",$D16="残高調整",$D16="貯金"),$C16="予算",$F16="夫現金"),$J16,0)</f>
        <v>0</v>
      </c>
      <c r="Q16" s="14">
        <f>IF(AND(OR($D16="収入",$D16="振替",$D16="残高調整",$D16="借入",$D16="貯金"),$C16="予算",$E16="妻現金"),$J16,0)</f>
        <v>0</v>
      </c>
      <c r="R16" s="14">
        <f>IF(AND(OR($D16="支出",$D16="振替",$D16="残高調整",$D16="貯金"),$C16="予算",$F16="妻現金"),$J16,0)</f>
        <v>0</v>
      </c>
      <c r="S16" s="14">
        <f>IF(AND(OR($D16="収入",$D16="振替",$D16="残高調整",$D16="借入",$D16="貯金"),$C16="予算",$E16="夫銀行"),$J16,0)</f>
        <v>0</v>
      </c>
      <c r="T16" s="14">
        <f>IF(AND(OR($D16="支出",$D16="振替",$D16="残高調整",$D16="貯金"),$C16="予算",$F16="夫銀行"),$J16,0)</f>
        <v>0</v>
      </c>
      <c r="U16" s="14">
        <f>IF(AND(OR($D16="収入",$D16="振替",$D16="残高調整",$D16="借入",$D16="貯金"),$C16="予算",$E16="妻銀行"),$J16,0)</f>
        <v>0</v>
      </c>
      <c r="V16" s="14">
        <f>IF(AND(OR($D16="支出",$D16="振替",$D16="残高調整",$D16="貯金"),$C16="予算",$F16="妻銀行"),$J16,0)</f>
        <v>0</v>
      </c>
      <c r="W16" s="14">
        <f t="shared" si="8"/>
        <v>0</v>
      </c>
      <c r="X16" s="14">
        <f t="shared" si="9"/>
        <v>0</v>
      </c>
      <c r="Y16" s="14">
        <f t="shared" si="3"/>
        <v>0</v>
      </c>
      <c r="Z16" s="14">
        <f t="shared" si="4"/>
        <v>5000</v>
      </c>
      <c r="AA16" s="14">
        <f>IF(AND(OR($D16="収入",$D16="振替",$D16="残高調整",$D16="借入",$D16="貯金"),$C16="実施",$E16="夫現金"),$J16,0)</f>
        <v>0</v>
      </c>
      <c r="AB16" s="14">
        <f>IF(AND(OR($D16="支出",$D16="振替",$D16="残高調整",$D16="貯金"),$C16="実施",$F16="夫現金"),$J16,0)</f>
        <v>0</v>
      </c>
      <c r="AC16" s="14">
        <f>IF(AND(OR($D16="収入",$D16="振替",$D16="残高調整",$D16="借入",$D16="貯金"),$C16="実施",$E16="妻現金"),$J16,0)</f>
        <v>0</v>
      </c>
      <c r="AD16" s="14">
        <f>IF(AND(OR($D16="支出",$D16="振替",$D16="残高調整",$D16="貯金"),$C16="実施",$F16="妻現金"),$J16,0)</f>
        <v>0</v>
      </c>
      <c r="AE16" s="14">
        <f>IF(AND(OR($D16="収入",$D16="振替",$D16="残高調整",$D16="借入",$D16="貯金"),$C16="実施",$E16="夫銀行"),$J16,0)</f>
        <v>0</v>
      </c>
      <c r="AF16" s="14">
        <f>IF(AND(OR($D16="支出",$D16="振替",$D16="残高調整",$D16="貯金"),$C16="実施",$F16="夫銀行"),$J16,0)</f>
        <v>5000</v>
      </c>
      <c r="AG16" s="14">
        <f>IF(AND(OR($D16="収入",$D16="振替",$D16="残高調整",$D16="借入",$D16="貯金"),$C16="実施",$E16="妻銀行"),$J16,0)</f>
        <v>0</v>
      </c>
      <c r="AH16" s="14">
        <f>IF(AND(OR($D16="支出",$D16="振替",$D16="残高調整",$D16="貯金"),$C16="実施",$F16="妻銀行"),$J16,0)</f>
        <v>0</v>
      </c>
      <c r="AI16" s="14">
        <f t="shared" si="5"/>
        <v>0</v>
      </c>
      <c r="AJ16" s="14">
        <f t="shared" si="6"/>
        <v>0</v>
      </c>
    </row>
    <row r="17" spans="1:36" x14ac:dyDescent="0.4">
      <c r="A17" s="3">
        <v>44957</v>
      </c>
      <c r="B17" s="13" t="str">
        <f t="shared" si="0"/>
        <v>火</v>
      </c>
      <c r="C17" s="13" t="s">
        <v>21</v>
      </c>
      <c r="D17" s="13" t="s">
        <v>25</v>
      </c>
      <c r="E17" s="4"/>
      <c r="F17" s="4" t="s">
        <v>145</v>
      </c>
      <c r="G17" s="4" t="s">
        <v>41</v>
      </c>
      <c r="H17" s="4" t="s">
        <v>110</v>
      </c>
      <c r="I17" s="4"/>
      <c r="J17" s="14">
        <v>35000</v>
      </c>
      <c r="K17" s="14">
        <f t="shared" si="7"/>
        <v>788300</v>
      </c>
      <c r="L17" s="14">
        <f>L16+収支明細_完成!$Y17-収支明細_完成!$Z17</f>
        <v>788300</v>
      </c>
      <c r="M17" s="14">
        <f t="shared" si="1"/>
        <v>0</v>
      </c>
      <c r="N17" s="14">
        <f t="shared" si="2"/>
        <v>0</v>
      </c>
      <c r="O17" s="14">
        <f>IF(AND(OR($D17="収入",$D17="振替",$D17="残高調整",$D17="借入",$D17="貯金"),$C17="予算",$E17="夫現金"),$J17,0)</f>
        <v>0</v>
      </c>
      <c r="P17" s="14">
        <f>IF(AND(OR($D17="支出",$D17="振替",$D17="残高調整",$D17="貯金"),$C17="予算",$F17="夫現金"),$J17,0)</f>
        <v>0</v>
      </c>
      <c r="Q17" s="14">
        <f>IF(AND(OR($D17="収入",$D17="振替",$D17="残高調整",$D17="借入",$D17="貯金"),$C17="予算",$E17="妻現金"),$J17,0)</f>
        <v>0</v>
      </c>
      <c r="R17" s="14">
        <f>IF(AND(OR($D17="支出",$D17="振替",$D17="残高調整",$D17="貯金"),$C17="予算",$F17="妻現金"),$J17,0)</f>
        <v>0</v>
      </c>
      <c r="S17" s="14">
        <f>IF(AND(OR($D17="収入",$D17="振替",$D17="残高調整",$D17="借入",$D17="貯金"),$C17="予算",$E17="夫銀行"),$J17,0)</f>
        <v>0</v>
      </c>
      <c r="T17" s="14">
        <f>IF(AND(OR($D17="支出",$D17="振替",$D17="残高調整",$D17="貯金"),$C17="予算",$F17="夫銀行"),$J17,0)</f>
        <v>0</v>
      </c>
      <c r="U17" s="14">
        <f>IF(AND(OR($D17="収入",$D17="振替",$D17="残高調整",$D17="借入",$D17="貯金"),$C17="予算",$E17="妻銀行"),$J17,0)</f>
        <v>0</v>
      </c>
      <c r="V17" s="14">
        <f>IF(AND(OR($D17="支出",$D17="振替",$D17="残高調整",$D17="貯金"),$C17="予算",$F17="妻銀行"),$J17,0)</f>
        <v>0</v>
      </c>
      <c r="W17" s="14">
        <f t="shared" si="8"/>
        <v>0</v>
      </c>
      <c r="X17" s="14">
        <f t="shared" si="9"/>
        <v>0</v>
      </c>
      <c r="Y17" s="14">
        <f t="shared" si="3"/>
        <v>0</v>
      </c>
      <c r="Z17" s="14">
        <f t="shared" si="4"/>
        <v>35000</v>
      </c>
      <c r="AA17" s="14">
        <f>IF(AND(OR($D17="収入",$D17="振替",$D17="残高調整",$D17="借入",$D17="貯金"),$C17="実施",$E17="夫現金"),$J17,0)</f>
        <v>0</v>
      </c>
      <c r="AB17" s="14">
        <f>IF(AND(OR($D17="支出",$D17="振替",$D17="残高調整",$D17="貯金"),$C17="実施",$F17="夫現金"),$J17,0)</f>
        <v>0</v>
      </c>
      <c r="AC17" s="14">
        <f>IF(AND(OR($D17="収入",$D17="振替",$D17="残高調整",$D17="借入",$D17="貯金"),$C17="実施",$E17="妻現金"),$J17,0)</f>
        <v>0</v>
      </c>
      <c r="AD17" s="14">
        <f>IF(AND(OR($D17="支出",$D17="振替",$D17="残高調整",$D17="貯金"),$C17="実施",$F17="妻現金"),$J17,0)</f>
        <v>0</v>
      </c>
      <c r="AE17" s="14">
        <f>IF(AND(OR($D17="収入",$D17="振替",$D17="残高調整",$D17="借入",$D17="貯金"),$C17="実施",$E17="夫銀行"),$J17,0)</f>
        <v>0</v>
      </c>
      <c r="AF17" s="14">
        <f>IF(AND(OR($D17="支出",$D17="振替",$D17="残高調整",$D17="貯金"),$C17="実施",$F17="夫銀行"),$J17,0)</f>
        <v>35000</v>
      </c>
      <c r="AG17" s="14">
        <f>IF(AND(OR($D17="収入",$D17="振替",$D17="残高調整",$D17="借入",$D17="貯金"),$C17="実施",$E17="妻銀行"),$J17,0)</f>
        <v>0</v>
      </c>
      <c r="AH17" s="14">
        <f>IF(AND(OR($D17="支出",$D17="振替",$D17="残高調整",$D17="貯金"),$C17="実施",$F17="妻銀行"),$J17,0)</f>
        <v>0</v>
      </c>
      <c r="AI17" s="14">
        <f t="shared" si="5"/>
        <v>0</v>
      </c>
      <c r="AJ17" s="14">
        <f t="shared" si="6"/>
        <v>0</v>
      </c>
    </row>
    <row r="18" spans="1:36" x14ac:dyDescent="0.4">
      <c r="A18" s="3">
        <v>44957</v>
      </c>
      <c r="B18" s="13" t="str">
        <f t="shared" si="0"/>
        <v>火</v>
      </c>
      <c r="C18" s="13" t="s">
        <v>21</v>
      </c>
      <c r="D18" s="13" t="s">
        <v>25</v>
      </c>
      <c r="E18" s="4"/>
      <c r="F18" s="4" t="s">
        <v>145</v>
      </c>
      <c r="G18" s="4" t="s">
        <v>41</v>
      </c>
      <c r="H18" s="4" t="s">
        <v>111</v>
      </c>
      <c r="I18" s="4"/>
      <c r="J18" s="14">
        <v>34000</v>
      </c>
      <c r="K18" s="14">
        <f t="shared" si="7"/>
        <v>754300</v>
      </c>
      <c r="L18" s="14">
        <f>L17+収支明細_完成!$Y18-収支明細_完成!$Z18</f>
        <v>754300</v>
      </c>
      <c r="M18" s="14">
        <f t="shared" si="1"/>
        <v>0</v>
      </c>
      <c r="N18" s="14">
        <f t="shared" si="2"/>
        <v>0</v>
      </c>
      <c r="O18" s="14">
        <f>IF(AND(OR($D18="収入",$D18="振替",$D18="残高調整",$D18="借入",$D18="貯金"),$C18="予算",$E18="夫現金"),$J18,0)</f>
        <v>0</v>
      </c>
      <c r="P18" s="14">
        <f>IF(AND(OR($D18="支出",$D18="振替",$D18="残高調整",$D18="貯金"),$C18="予算",$F18="夫現金"),$J18,0)</f>
        <v>0</v>
      </c>
      <c r="Q18" s="14">
        <f>IF(AND(OR($D18="収入",$D18="振替",$D18="残高調整",$D18="借入",$D18="貯金"),$C18="予算",$E18="妻現金"),$J18,0)</f>
        <v>0</v>
      </c>
      <c r="R18" s="14">
        <f>IF(AND(OR($D18="支出",$D18="振替",$D18="残高調整",$D18="貯金"),$C18="予算",$F18="妻現金"),$J18,0)</f>
        <v>0</v>
      </c>
      <c r="S18" s="14">
        <f>IF(AND(OR($D18="収入",$D18="振替",$D18="残高調整",$D18="借入",$D18="貯金"),$C18="予算",$E18="夫銀行"),$J18,0)</f>
        <v>0</v>
      </c>
      <c r="T18" s="14">
        <f>IF(AND(OR($D18="支出",$D18="振替",$D18="残高調整",$D18="貯金"),$C18="予算",$F18="夫銀行"),$J18,0)</f>
        <v>0</v>
      </c>
      <c r="U18" s="14">
        <f>IF(AND(OR($D18="収入",$D18="振替",$D18="残高調整",$D18="借入",$D18="貯金"),$C18="予算",$E18="妻銀行"),$J18,0)</f>
        <v>0</v>
      </c>
      <c r="V18" s="14">
        <f>IF(AND(OR($D18="支出",$D18="振替",$D18="残高調整",$D18="貯金"),$C18="予算",$F18="妻銀行"),$J18,0)</f>
        <v>0</v>
      </c>
      <c r="W18" s="14">
        <f t="shared" si="8"/>
        <v>0</v>
      </c>
      <c r="X18" s="14">
        <f t="shared" si="9"/>
        <v>0</v>
      </c>
      <c r="Y18" s="14">
        <f t="shared" si="3"/>
        <v>0</v>
      </c>
      <c r="Z18" s="14">
        <f t="shared" si="4"/>
        <v>34000</v>
      </c>
      <c r="AA18" s="14">
        <f>IF(AND(OR($D18="収入",$D18="振替",$D18="残高調整",$D18="借入",$D18="貯金"),$C18="実施",$E18="夫現金"),$J18,0)</f>
        <v>0</v>
      </c>
      <c r="AB18" s="14">
        <f>IF(AND(OR($D18="支出",$D18="振替",$D18="残高調整",$D18="貯金"),$C18="実施",$F18="夫現金"),$J18,0)</f>
        <v>0</v>
      </c>
      <c r="AC18" s="14">
        <f>IF(AND(OR($D18="収入",$D18="振替",$D18="残高調整",$D18="借入",$D18="貯金"),$C18="実施",$E18="妻現金"),$J18,0)</f>
        <v>0</v>
      </c>
      <c r="AD18" s="14">
        <f>IF(AND(OR($D18="支出",$D18="振替",$D18="残高調整",$D18="貯金"),$C18="実施",$F18="妻現金"),$J18,0)</f>
        <v>0</v>
      </c>
      <c r="AE18" s="14">
        <f>IF(AND(OR($D18="収入",$D18="振替",$D18="残高調整",$D18="借入",$D18="貯金"),$C18="実施",$E18="夫銀行"),$J18,0)</f>
        <v>0</v>
      </c>
      <c r="AF18" s="14">
        <f>IF(AND(OR($D18="支出",$D18="振替",$D18="残高調整",$D18="貯金"),$C18="実施",$F18="夫銀行"),$J18,0)</f>
        <v>34000</v>
      </c>
      <c r="AG18" s="14">
        <f>IF(AND(OR($D18="収入",$D18="振替",$D18="残高調整",$D18="借入",$D18="貯金"),$C18="実施",$E18="妻銀行"),$J18,0)</f>
        <v>0</v>
      </c>
      <c r="AH18" s="14">
        <f>IF(AND(OR($D18="支出",$D18="振替",$D18="残高調整",$D18="貯金"),$C18="実施",$F18="妻銀行"),$J18,0)</f>
        <v>0</v>
      </c>
      <c r="AI18" s="14">
        <f t="shared" si="5"/>
        <v>0</v>
      </c>
      <c r="AJ18" s="14">
        <f t="shared" si="6"/>
        <v>0</v>
      </c>
    </row>
    <row r="19" spans="1:36" x14ac:dyDescent="0.4">
      <c r="A19" s="3">
        <v>44957</v>
      </c>
      <c r="B19" s="13" t="str">
        <f t="shared" si="0"/>
        <v>火</v>
      </c>
      <c r="C19" s="13" t="s">
        <v>21</v>
      </c>
      <c r="D19" s="13" t="s">
        <v>15</v>
      </c>
      <c r="E19" s="4" t="s">
        <v>15</v>
      </c>
      <c r="F19" s="4" t="s">
        <v>160</v>
      </c>
      <c r="G19" s="4" t="s">
        <v>15</v>
      </c>
      <c r="H19" s="4"/>
      <c r="I19" s="4"/>
      <c r="J19" s="14">
        <v>30000</v>
      </c>
      <c r="K19" s="14">
        <f>K18+SUM(M19,Y19)-SUM(N19,Z19)</f>
        <v>754300</v>
      </c>
      <c r="L19" s="14">
        <f>L18+収支明細_完成!$Y19-収支明細_完成!$Z19</f>
        <v>754300</v>
      </c>
      <c r="M19" s="14">
        <f>SUMPRODUCT((MOD(COLUMN($O19:$X19),2)=1)*($O19:$X19))</f>
        <v>0</v>
      </c>
      <c r="N19" s="14">
        <f>SUMPRODUCT((MOD(COLUMN($O19:$X19),2)=0)*($O19:$X19))</f>
        <v>0</v>
      </c>
      <c r="O19" s="14">
        <f>IF(AND(OR($D19="収入",$D19="振替",$D19="残高調整",$D19="借入",$D19="貯金"),$C19="予算",$E19="夫現金"),$J19,0)</f>
        <v>0</v>
      </c>
      <c r="P19" s="14">
        <f>IF(AND(OR($D19="支出",$D19="振替",$D19="残高調整",$D19="貯金"),$C19="予算",$F19="夫現金"),$J19,0)</f>
        <v>0</v>
      </c>
      <c r="Q19" s="14">
        <f>IF(AND(OR($D19="収入",$D19="振替",$D19="残高調整",$D19="借入",$D19="貯金"),$C19="予算",$E19="妻現金"),$J19,0)</f>
        <v>0</v>
      </c>
      <c r="R19" s="14">
        <f>IF(AND(OR($D19="支出",$D19="振替",$D19="残高調整",$D19="貯金"),$C19="予算",$F19="妻現金"),$J19,0)</f>
        <v>0</v>
      </c>
      <c r="S19" s="14">
        <f>IF(AND(OR($D19="収入",$D19="振替",$D19="残高調整",$D19="借入",$D19="貯金"),$C19="予算",$E19="夫銀行"),$J19,0)</f>
        <v>0</v>
      </c>
      <c r="T19" s="14">
        <f>IF(AND(OR($D19="支出",$D19="振替",$D19="残高調整",$D19="貯金"),$C19="予算",$F19="夫銀行"),$J19,0)</f>
        <v>0</v>
      </c>
      <c r="U19" s="14">
        <f>IF(AND(OR($D19="収入",$D19="振替",$D19="残高調整",$D19="借入",$D19="貯金"),$C19="予算",$E19="妻銀行"),$J19,0)</f>
        <v>0</v>
      </c>
      <c r="V19" s="14">
        <f>IF(AND(OR($D19="支出",$D19="振替",$D19="残高調整",$D19="貯金"),$C19="予算",$F19="妻銀行"),$J19,0)</f>
        <v>0</v>
      </c>
      <c r="W19" s="14">
        <f t="shared" si="8"/>
        <v>0</v>
      </c>
      <c r="X19" s="14">
        <f t="shared" si="9"/>
        <v>0</v>
      </c>
      <c r="Y19" s="14">
        <f>SUMPRODUCT((MOD(COLUMN($AA19:$AJ19),2)=1)*($AA19:$AJ19))</f>
        <v>30000</v>
      </c>
      <c r="Z19" s="14">
        <f>SUMPRODUCT((MOD(COLUMN($AA19:$AJ19),2)=0)*($AA19:$AJ19))</f>
        <v>30000</v>
      </c>
      <c r="AA19" s="14">
        <f>IF(AND(OR($D19="収入",$D19="振替",$D19="残高調整",$D19="借入",$D19="貯金"),$C19="実施",$E19="夫現金"),$J19,0)</f>
        <v>0</v>
      </c>
      <c r="AB19" s="14">
        <f>IF(AND(OR($D19="支出",$D19="振替",$D19="残高調整",$D19="貯金"),$C19="実施",$F19="夫現金"),$J19,0)</f>
        <v>0</v>
      </c>
      <c r="AC19" s="14">
        <f>IF(AND(OR($D19="収入",$D19="振替",$D19="残高調整",$D19="借入",$D19="貯金"),$C19="実施",$E19="妻現金"),$J19,0)</f>
        <v>0</v>
      </c>
      <c r="AD19" s="14">
        <f>IF(AND(OR($D19="支出",$D19="振替",$D19="残高調整",$D19="貯金"),$C19="実施",$F19="妻現金"),$J19,0)</f>
        <v>0</v>
      </c>
      <c r="AE19" s="14">
        <f>IF(AND(OR($D19="収入",$D19="振替",$D19="残高調整",$D19="借入",$D19="貯金"),$C19="実施",$E19="夫銀行"),$J19,0)</f>
        <v>0</v>
      </c>
      <c r="AF19" s="14">
        <f>IF(AND(OR($D19="支出",$D19="振替",$D19="残高調整",$D19="貯金"),$C19="実施",$F19="夫銀行"),$J19,0)</f>
        <v>0</v>
      </c>
      <c r="AG19" s="14">
        <f>IF(AND(OR($D19="収入",$D19="振替",$D19="残高調整",$D19="借入",$D19="貯金"),$C19="実施",$E19="妻銀行"),$J19,0)</f>
        <v>0</v>
      </c>
      <c r="AH19" s="14">
        <f>IF(AND(OR($D19="支出",$D19="振替",$D19="残高調整",$D19="貯金"),$C19="実施",$F19="妻銀行"),$J19,0)</f>
        <v>30000</v>
      </c>
      <c r="AI19" s="14">
        <f t="shared" si="5"/>
        <v>30000</v>
      </c>
      <c r="AJ19" s="14">
        <f t="shared" si="6"/>
        <v>0</v>
      </c>
    </row>
    <row r="20" spans="1:36" x14ac:dyDescent="0.4">
      <c r="A20" s="3">
        <v>44958</v>
      </c>
      <c r="B20" s="13" t="str">
        <f t="shared" si="0"/>
        <v>水</v>
      </c>
      <c r="C20" s="13" t="s">
        <v>21</v>
      </c>
      <c r="D20" s="13" t="s">
        <v>25</v>
      </c>
      <c r="E20" s="4" t="s">
        <v>144</v>
      </c>
      <c r="F20" s="4" t="s">
        <v>145</v>
      </c>
      <c r="G20" s="4" t="s">
        <v>131</v>
      </c>
      <c r="H20" s="4" t="s">
        <v>156</v>
      </c>
      <c r="I20" s="4" t="s">
        <v>157</v>
      </c>
      <c r="J20" s="14">
        <v>30000</v>
      </c>
      <c r="K20" s="14">
        <f>K18+SUM(M20,Y20)-SUM(N20,Z20)</f>
        <v>724300</v>
      </c>
      <c r="L20" s="14">
        <f>L18+収支明細_完成!$Y20-収支明細_完成!$Z20</f>
        <v>724300</v>
      </c>
      <c r="M20" s="14">
        <f t="shared" si="1"/>
        <v>0</v>
      </c>
      <c r="N20" s="14">
        <f t="shared" si="2"/>
        <v>0</v>
      </c>
      <c r="O20" s="14">
        <f>IF(AND(OR($D20="収入",$D20="振替",$D20="残高調整",$D20="借入",$D20="貯金"),$C20="予算",$E20="夫現金"),$J20,0)</f>
        <v>0</v>
      </c>
      <c r="P20" s="14">
        <f>IF(AND(OR($D20="支出",$D20="振替",$D20="残高調整",$D20="貯金"),$C20="予算",$F20="夫現金"),$J20,0)</f>
        <v>0</v>
      </c>
      <c r="Q20" s="14">
        <f>IF(AND(OR($D20="収入",$D20="振替",$D20="残高調整",$D20="借入",$D20="貯金"),$C20="予算",$E20="妻現金"),$J20,0)</f>
        <v>0</v>
      </c>
      <c r="R20" s="14">
        <f>IF(AND(OR($D20="支出",$D20="振替",$D20="残高調整",$D20="貯金"),$C20="予算",$F20="妻現金"),$J20,0)</f>
        <v>0</v>
      </c>
      <c r="S20" s="14">
        <f>IF(AND(OR($D20="収入",$D20="振替",$D20="残高調整",$D20="借入",$D20="貯金"),$C20="予算",$E20="夫銀行"),$J20,0)</f>
        <v>0</v>
      </c>
      <c r="T20" s="14">
        <f>IF(AND(OR($D20="支出",$D20="振替",$D20="残高調整",$D20="貯金"),$C20="予算",$F20="夫銀行"),$J20,0)</f>
        <v>0</v>
      </c>
      <c r="U20" s="14">
        <f>IF(AND(OR($D20="収入",$D20="振替",$D20="残高調整",$D20="借入",$D20="貯金"),$C20="予算",$E20="妻銀行"),$J20,0)</f>
        <v>0</v>
      </c>
      <c r="V20" s="14">
        <f>IF(AND(OR($D20="支出",$D20="振替",$D20="残高調整",$D20="貯金"),$C20="予算",$F20="妻銀行"),$J20,0)</f>
        <v>0</v>
      </c>
      <c r="W20" s="14">
        <f t="shared" si="8"/>
        <v>0</v>
      </c>
      <c r="X20" s="14">
        <f t="shared" si="9"/>
        <v>0</v>
      </c>
      <c r="Y20" s="14">
        <f t="shared" si="3"/>
        <v>0</v>
      </c>
      <c r="Z20" s="14">
        <f t="shared" si="4"/>
        <v>30000</v>
      </c>
      <c r="AA20" s="14">
        <f>IF(AND(OR($D20="収入",$D20="振替",$D20="残高調整",$D20="借入",$D20="貯金"),$C20="実施",$E20="夫現金"),$J20,0)</f>
        <v>0</v>
      </c>
      <c r="AB20" s="14">
        <f>IF(AND(OR($D20="支出",$D20="振替",$D20="残高調整",$D20="貯金"),$C20="実施",$F20="夫現金"),$J20,0)</f>
        <v>0</v>
      </c>
      <c r="AC20" s="14">
        <f>IF(AND(OR($D20="収入",$D20="振替",$D20="残高調整",$D20="借入",$D20="貯金"),$C20="実施",$E20="妻現金"),$J20,0)</f>
        <v>0</v>
      </c>
      <c r="AD20" s="14">
        <f>IF(AND(OR($D20="支出",$D20="振替",$D20="残高調整",$D20="貯金"),$C20="実施",$F20="妻現金"),$J20,0)</f>
        <v>0</v>
      </c>
      <c r="AE20" s="14">
        <f>IF(AND(OR($D20="収入",$D20="振替",$D20="残高調整",$D20="借入",$D20="貯金"),$C20="実施",$E20="夫銀行"),$J20,0)</f>
        <v>0</v>
      </c>
      <c r="AF20" s="14">
        <f>IF(AND(OR($D20="支出",$D20="振替",$D20="残高調整",$D20="貯金"),$C20="実施",$F20="夫銀行"),$J20,0)</f>
        <v>30000</v>
      </c>
      <c r="AG20" s="14">
        <f>IF(AND(OR($D20="収入",$D20="振替",$D20="残高調整",$D20="借入",$D20="貯金"),$C20="実施",$E20="妻銀行"),$J20,0)</f>
        <v>0</v>
      </c>
      <c r="AH20" s="14">
        <f>IF(AND(OR($D20="支出",$D20="振替",$D20="残高調整",$D20="貯金"),$C20="実施",$F20="妻銀行"),$J20,0)</f>
        <v>0</v>
      </c>
      <c r="AI20" s="14">
        <f t="shared" si="5"/>
        <v>0</v>
      </c>
      <c r="AJ20" s="14">
        <f t="shared" si="6"/>
        <v>0</v>
      </c>
    </row>
    <row r="21" spans="1:36" x14ac:dyDescent="0.4">
      <c r="A21" s="3">
        <v>44958</v>
      </c>
      <c r="B21" s="13" t="str">
        <f t="shared" si="0"/>
        <v>水</v>
      </c>
      <c r="C21" s="13" t="s">
        <v>21</v>
      </c>
      <c r="D21" s="13" t="s">
        <v>25</v>
      </c>
      <c r="E21" s="4" t="s">
        <v>159</v>
      </c>
      <c r="F21" s="4" t="s">
        <v>145</v>
      </c>
      <c r="G21" s="4" t="s">
        <v>131</v>
      </c>
      <c r="H21" s="4" t="s">
        <v>171</v>
      </c>
      <c r="I21" s="4" t="s">
        <v>172</v>
      </c>
      <c r="J21" s="14">
        <v>15000</v>
      </c>
      <c r="K21" s="14">
        <f t="shared" si="7"/>
        <v>709300</v>
      </c>
      <c r="L21" s="14">
        <f>L20+収支明細_完成!$Y21-収支明細_完成!$Z21</f>
        <v>709300</v>
      </c>
      <c r="M21" s="14">
        <f t="shared" si="1"/>
        <v>0</v>
      </c>
      <c r="N21" s="14">
        <f t="shared" si="2"/>
        <v>0</v>
      </c>
      <c r="O21" s="14">
        <f>IF(AND(OR($D21="収入",$D21="振替",$D21="残高調整",$D21="借入",$D21="貯金"),$C21="予算",$E21="夫現金"),$J21,0)</f>
        <v>0</v>
      </c>
      <c r="P21" s="14">
        <f>IF(AND(OR($D21="支出",$D21="振替",$D21="残高調整",$D21="貯金"),$C21="予算",$F21="夫現金"),$J21,0)</f>
        <v>0</v>
      </c>
      <c r="Q21" s="14">
        <f>IF(AND(OR($D21="収入",$D21="振替",$D21="残高調整",$D21="借入",$D21="貯金"),$C21="予算",$E21="妻現金"),$J21,0)</f>
        <v>0</v>
      </c>
      <c r="R21" s="14">
        <f>IF(AND(OR($D21="支出",$D21="振替",$D21="残高調整",$D21="貯金"),$C21="予算",$F21="妻現金"),$J21,0)</f>
        <v>0</v>
      </c>
      <c r="S21" s="14">
        <f>IF(AND(OR($D21="収入",$D21="振替",$D21="残高調整",$D21="借入",$D21="貯金"),$C21="予算",$E21="夫銀行"),$J21,0)</f>
        <v>0</v>
      </c>
      <c r="T21" s="14">
        <f>IF(AND(OR($D21="支出",$D21="振替",$D21="残高調整",$D21="貯金"),$C21="予算",$F21="夫銀行"),$J21,0)</f>
        <v>0</v>
      </c>
      <c r="U21" s="14">
        <f>IF(AND(OR($D21="収入",$D21="振替",$D21="残高調整",$D21="借入",$D21="貯金"),$C21="予算",$E21="妻銀行"),$J21,0)</f>
        <v>0</v>
      </c>
      <c r="V21" s="14">
        <f>IF(AND(OR($D21="支出",$D21="振替",$D21="残高調整",$D21="貯金"),$C21="予算",$F21="妻銀行"),$J21,0)</f>
        <v>0</v>
      </c>
      <c r="W21" s="14">
        <f t="shared" si="8"/>
        <v>0</v>
      </c>
      <c r="X21" s="14">
        <f t="shared" si="9"/>
        <v>0</v>
      </c>
      <c r="Y21" s="14">
        <f t="shared" si="3"/>
        <v>0</v>
      </c>
      <c r="Z21" s="14">
        <f t="shared" si="4"/>
        <v>15000</v>
      </c>
      <c r="AA21" s="14">
        <f>IF(AND(OR($D21="収入",$D21="振替",$D21="残高調整",$D21="借入",$D21="貯金"),$C21="実施",$E21="夫現金"),$J21,0)</f>
        <v>0</v>
      </c>
      <c r="AB21" s="14">
        <f>IF(AND(OR($D21="支出",$D21="振替",$D21="残高調整",$D21="貯金"),$C21="実施",$F21="夫現金"),$J21,0)</f>
        <v>0</v>
      </c>
      <c r="AC21" s="14">
        <f>IF(AND(OR($D21="収入",$D21="振替",$D21="残高調整",$D21="借入",$D21="貯金"),$C21="実施",$E21="妻現金"),$J21,0)</f>
        <v>0</v>
      </c>
      <c r="AD21" s="14">
        <f>IF(AND(OR($D21="支出",$D21="振替",$D21="残高調整",$D21="貯金"),$C21="実施",$F21="妻現金"),$J21,0)</f>
        <v>0</v>
      </c>
      <c r="AE21" s="14">
        <f>IF(AND(OR($D21="収入",$D21="振替",$D21="残高調整",$D21="借入",$D21="貯金"),$C21="実施",$E21="夫銀行"),$J21,0)</f>
        <v>0</v>
      </c>
      <c r="AF21" s="14">
        <f>IF(AND(OR($D21="支出",$D21="振替",$D21="残高調整",$D21="貯金"),$C21="実施",$F21="夫銀行"),$J21,0)</f>
        <v>15000</v>
      </c>
      <c r="AG21" s="14">
        <f>IF(AND(OR($D21="収入",$D21="振替",$D21="残高調整",$D21="借入",$D21="貯金"),$C21="実施",$E21="妻銀行"),$J21,0)</f>
        <v>0</v>
      </c>
      <c r="AH21" s="14">
        <f>IF(AND(OR($D21="支出",$D21="振替",$D21="残高調整",$D21="貯金"),$C21="実施",$F21="妻銀行"),$J21,0)</f>
        <v>0</v>
      </c>
      <c r="AI21" s="14">
        <f t="shared" si="5"/>
        <v>0</v>
      </c>
      <c r="AJ21" s="14">
        <f t="shared" si="6"/>
        <v>0</v>
      </c>
    </row>
    <row r="22" spans="1:36" x14ac:dyDescent="0.4">
      <c r="A22" s="3">
        <v>44958</v>
      </c>
      <c r="B22" s="13" t="str">
        <f t="shared" si="0"/>
        <v>水</v>
      </c>
      <c r="C22" s="13" t="s">
        <v>21</v>
      </c>
      <c r="D22" s="13" t="s">
        <v>25</v>
      </c>
      <c r="E22" s="4"/>
      <c r="F22" s="4" t="s">
        <v>145</v>
      </c>
      <c r="G22" s="4" t="s">
        <v>33</v>
      </c>
      <c r="H22" s="4" t="s">
        <v>103</v>
      </c>
      <c r="I22" s="4"/>
      <c r="J22" s="14">
        <v>32876</v>
      </c>
      <c r="K22" s="14">
        <f t="shared" si="7"/>
        <v>676424</v>
      </c>
      <c r="L22" s="14">
        <f>L21+収支明細_完成!$Y22-収支明細_完成!$Z22</f>
        <v>676424</v>
      </c>
      <c r="M22" s="14">
        <f t="shared" si="1"/>
        <v>0</v>
      </c>
      <c r="N22" s="14">
        <f t="shared" si="2"/>
        <v>0</v>
      </c>
      <c r="O22" s="14">
        <f>IF(AND(OR($D22="収入",$D22="振替",$D22="残高調整",$D22="借入",$D22="貯金"),$C22="予算",$E22="夫現金"),$J22,0)</f>
        <v>0</v>
      </c>
      <c r="P22" s="14">
        <f>IF(AND(OR($D22="支出",$D22="振替",$D22="残高調整",$D22="貯金"),$C22="予算",$F22="夫現金"),$J22,0)</f>
        <v>0</v>
      </c>
      <c r="Q22" s="14">
        <f>IF(AND(OR($D22="収入",$D22="振替",$D22="残高調整",$D22="借入",$D22="貯金"),$C22="予算",$E22="妻現金"),$J22,0)</f>
        <v>0</v>
      </c>
      <c r="R22" s="14">
        <f>IF(AND(OR($D22="支出",$D22="振替",$D22="残高調整",$D22="貯金"),$C22="予算",$F22="妻現金"),$J22,0)</f>
        <v>0</v>
      </c>
      <c r="S22" s="14">
        <f>IF(AND(OR($D22="収入",$D22="振替",$D22="残高調整",$D22="借入",$D22="貯金"),$C22="予算",$E22="夫銀行"),$J22,0)</f>
        <v>0</v>
      </c>
      <c r="T22" s="14">
        <f>IF(AND(OR($D22="支出",$D22="振替",$D22="残高調整",$D22="貯金"),$C22="予算",$F22="夫銀行"),$J22,0)</f>
        <v>0</v>
      </c>
      <c r="U22" s="14">
        <f>IF(AND(OR($D22="収入",$D22="振替",$D22="残高調整",$D22="借入",$D22="貯金"),$C22="予算",$E22="妻銀行"),$J22,0)</f>
        <v>0</v>
      </c>
      <c r="V22" s="14">
        <f>IF(AND(OR($D22="支出",$D22="振替",$D22="残高調整",$D22="貯金"),$C22="予算",$F22="妻銀行"),$J22,0)</f>
        <v>0</v>
      </c>
      <c r="W22" s="14">
        <f t="shared" si="8"/>
        <v>0</v>
      </c>
      <c r="X22" s="14">
        <f t="shared" si="9"/>
        <v>0</v>
      </c>
      <c r="Y22" s="14">
        <f t="shared" si="3"/>
        <v>0</v>
      </c>
      <c r="Z22" s="14">
        <f t="shared" si="4"/>
        <v>32876</v>
      </c>
      <c r="AA22" s="14">
        <f>IF(AND(OR($D22="収入",$D22="振替",$D22="残高調整",$D22="借入",$D22="貯金"),$C22="実施",$E22="夫現金"),$J22,0)</f>
        <v>0</v>
      </c>
      <c r="AB22" s="14">
        <f>IF(AND(OR($D22="支出",$D22="振替",$D22="残高調整",$D22="貯金"),$C22="実施",$F22="夫現金"),$J22,0)</f>
        <v>0</v>
      </c>
      <c r="AC22" s="14">
        <f>IF(AND(OR($D22="収入",$D22="振替",$D22="残高調整",$D22="借入",$D22="貯金"),$C22="実施",$E22="妻現金"),$J22,0)</f>
        <v>0</v>
      </c>
      <c r="AD22" s="14">
        <f>IF(AND(OR($D22="支出",$D22="振替",$D22="残高調整",$D22="貯金"),$C22="実施",$F22="妻現金"),$J22,0)</f>
        <v>0</v>
      </c>
      <c r="AE22" s="14">
        <f>IF(AND(OR($D22="収入",$D22="振替",$D22="残高調整",$D22="借入",$D22="貯金"),$C22="実施",$E22="夫銀行"),$J22,0)</f>
        <v>0</v>
      </c>
      <c r="AF22" s="14">
        <f>IF(AND(OR($D22="支出",$D22="振替",$D22="残高調整",$D22="貯金"),$C22="実施",$F22="夫銀行"),$J22,0)</f>
        <v>32876</v>
      </c>
      <c r="AG22" s="14">
        <f>IF(AND(OR($D22="収入",$D22="振替",$D22="残高調整",$D22="借入",$D22="貯金"),$C22="実施",$E22="妻銀行"),$J22,0)</f>
        <v>0</v>
      </c>
      <c r="AH22" s="14">
        <f>IF(AND(OR($D22="支出",$D22="振替",$D22="残高調整",$D22="貯金"),$C22="実施",$F22="妻銀行"),$J22,0)</f>
        <v>0</v>
      </c>
      <c r="AI22" s="14">
        <f t="shared" si="5"/>
        <v>0</v>
      </c>
      <c r="AJ22" s="14">
        <f t="shared" si="6"/>
        <v>0</v>
      </c>
    </row>
    <row r="23" spans="1:36" x14ac:dyDescent="0.4">
      <c r="A23" s="3">
        <v>44958</v>
      </c>
      <c r="B23" s="13" t="str">
        <f t="shared" si="0"/>
        <v>水</v>
      </c>
      <c r="C23" s="13" t="s">
        <v>21</v>
      </c>
      <c r="D23" s="13" t="s">
        <v>25</v>
      </c>
      <c r="E23" s="4"/>
      <c r="F23" s="4" t="s">
        <v>145</v>
      </c>
      <c r="G23" s="4" t="s">
        <v>34</v>
      </c>
      <c r="H23" s="4" t="s">
        <v>53</v>
      </c>
      <c r="I23" s="4"/>
      <c r="J23" s="14">
        <v>2678</v>
      </c>
      <c r="K23" s="14">
        <f t="shared" si="7"/>
        <v>673746</v>
      </c>
      <c r="L23" s="14">
        <f>L22+収支明細_完成!$Y23-収支明細_完成!$Z23</f>
        <v>673746</v>
      </c>
      <c r="M23" s="14">
        <f t="shared" si="1"/>
        <v>0</v>
      </c>
      <c r="N23" s="14">
        <f t="shared" si="2"/>
        <v>0</v>
      </c>
      <c r="O23" s="14">
        <f>IF(AND(OR($D23="収入",$D23="振替",$D23="残高調整",$D23="借入",$D23="貯金"),$C23="予算",$E23="夫現金"),$J23,0)</f>
        <v>0</v>
      </c>
      <c r="P23" s="14">
        <f>IF(AND(OR($D23="支出",$D23="振替",$D23="残高調整",$D23="貯金"),$C23="予算",$F23="夫現金"),$J23,0)</f>
        <v>0</v>
      </c>
      <c r="Q23" s="14">
        <f>IF(AND(OR($D23="収入",$D23="振替",$D23="残高調整",$D23="借入",$D23="貯金"),$C23="予算",$E23="妻現金"),$J23,0)</f>
        <v>0</v>
      </c>
      <c r="R23" s="14">
        <f>IF(AND(OR($D23="支出",$D23="振替",$D23="残高調整",$D23="貯金"),$C23="予算",$F23="妻現金"),$J23,0)</f>
        <v>0</v>
      </c>
      <c r="S23" s="14">
        <f>IF(AND(OR($D23="収入",$D23="振替",$D23="残高調整",$D23="借入",$D23="貯金"),$C23="予算",$E23="夫銀行"),$J23,0)</f>
        <v>0</v>
      </c>
      <c r="T23" s="14">
        <f>IF(AND(OR($D23="支出",$D23="振替",$D23="残高調整",$D23="貯金"),$C23="予算",$F23="夫銀行"),$J23,0)</f>
        <v>0</v>
      </c>
      <c r="U23" s="14">
        <f>IF(AND(OR($D23="収入",$D23="振替",$D23="残高調整",$D23="借入",$D23="貯金"),$C23="予算",$E23="妻銀行"),$J23,0)</f>
        <v>0</v>
      </c>
      <c r="V23" s="14">
        <f>IF(AND(OR($D23="支出",$D23="振替",$D23="残高調整",$D23="貯金"),$C23="予算",$F23="妻銀行"),$J23,0)</f>
        <v>0</v>
      </c>
      <c r="W23" s="14">
        <f t="shared" si="8"/>
        <v>0</v>
      </c>
      <c r="X23" s="14">
        <f t="shared" si="9"/>
        <v>0</v>
      </c>
      <c r="Y23" s="14">
        <f t="shared" si="3"/>
        <v>0</v>
      </c>
      <c r="Z23" s="14">
        <f t="shared" si="4"/>
        <v>2678</v>
      </c>
      <c r="AA23" s="14">
        <f>IF(AND(OR($D23="収入",$D23="振替",$D23="残高調整",$D23="借入",$D23="貯金"),$C23="実施",$E23="夫現金"),$J23,0)</f>
        <v>0</v>
      </c>
      <c r="AB23" s="14">
        <f>IF(AND(OR($D23="支出",$D23="振替",$D23="残高調整",$D23="貯金"),$C23="実施",$F23="夫現金"),$J23,0)</f>
        <v>0</v>
      </c>
      <c r="AC23" s="14">
        <f>IF(AND(OR($D23="収入",$D23="振替",$D23="残高調整",$D23="借入",$D23="貯金"),$C23="実施",$E23="妻現金"),$J23,0)</f>
        <v>0</v>
      </c>
      <c r="AD23" s="14">
        <f>IF(AND(OR($D23="支出",$D23="振替",$D23="残高調整",$D23="貯金"),$C23="実施",$F23="妻現金"),$J23,0)</f>
        <v>0</v>
      </c>
      <c r="AE23" s="14">
        <f>IF(AND(OR($D23="収入",$D23="振替",$D23="残高調整",$D23="借入",$D23="貯金"),$C23="実施",$E23="夫銀行"),$J23,0)</f>
        <v>0</v>
      </c>
      <c r="AF23" s="14">
        <f>IF(AND(OR($D23="支出",$D23="振替",$D23="残高調整",$D23="貯金"),$C23="実施",$F23="夫銀行"),$J23,0)</f>
        <v>2678</v>
      </c>
      <c r="AG23" s="14">
        <f>IF(AND(OR($D23="収入",$D23="振替",$D23="残高調整",$D23="借入",$D23="貯金"),$C23="実施",$E23="妻銀行"),$J23,0)</f>
        <v>0</v>
      </c>
      <c r="AH23" s="14">
        <f>IF(AND(OR($D23="支出",$D23="振替",$D23="残高調整",$D23="貯金"),$C23="実施",$F23="妻銀行"),$J23,0)</f>
        <v>0</v>
      </c>
      <c r="AI23" s="14">
        <f t="shared" si="5"/>
        <v>0</v>
      </c>
      <c r="AJ23" s="14">
        <f t="shared" si="6"/>
        <v>0</v>
      </c>
    </row>
    <row r="24" spans="1:36" x14ac:dyDescent="0.4">
      <c r="A24" s="3">
        <v>44977</v>
      </c>
      <c r="B24" s="13" t="str">
        <f t="shared" si="0"/>
        <v>月</v>
      </c>
      <c r="C24" s="13" t="s">
        <v>21</v>
      </c>
      <c r="D24" s="13" t="s">
        <v>25</v>
      </c>
      <c r="E24" s="4"/>
      <c r="F24" s="4" t="s">
        <v>145</v>
      </c>
      <c r="G24" s="4" t="s">
        <v>42</v>
      </c>
      <c r="H24" s="4" t="s">
        <v>104</v>
      </c>
      <c r="I24" s="4"/>
      <c r="J24" s="14">
        <v>20000</v>
      </c>
      <c r="K24" s="14">
        <f t="shared" si="7"/>
        <v>653746</v>
      </c>
      <c r="L24" s="14">
        <f>L23+収支明細_完成!$Y24-収支明細_完成!$Z24</f>
        <v>653746</v>
      </c>
      <c r="M24" s="14">
        <f t="shared" si="1"/>
        <v>0</v>
      </c>
      <c r="N24" s="14">
        <f t="shared" si="2"/>
        <v>0</v>
      </c>
      <c r="O24" s="14">
        <f>IF(AND(OR($D24="収入",$D24="振替",$D24="残高調整",$D24="借入",$D24="貯金"),$C24="予算",$E24="夫現金"),$J24,0)</f>
        <v>0</v>
      </c>
      <c r="P24" s="14">
        <f>IF(AND(OR($D24="支出",$D24="振替",$D24="残高調整",$D24="貯金"),$C24="予算",$F24="夫現金"),$J24,0)</f>
        <v>0</v>
      </c>
      <c r="Q24" s="14">
        <f>IF(AND(OR($D24="収入",$D24="振替",$D24="残高調整",$D24="借入",$D24="貯金"),$C24="予算",$E24="妻現金"),$J24,0)</f>
        <v>0</v>
      </c>
      <c r="R24" s="14">
        <f>IF(AND(OR($D24="支出",$D24="振替",$D24="残高調整",$D24="貯金"),$C24="予算",$F24="妻現金"),$J24,0)</f>
        <v>0</v>
      </c>
      <c r="S24" s="14">
        <f>IF(AND(OR($D24="収入",$D24="振替",$D24="残高調整",$D24="借入",$D24="貯金"),$C24="予算",$E24="夫銀行"),$J24,0)</f>
        <v>0</v>
      </c>
      <c r="T24" s="14">
        <f>IF(AND(OR($D24="支出",$D24="振替",$D24="残高調整",$D24="貯金"),$C24="予算",$F24="夫銀行"),$J24,0)</f>
        <v>0</v>
      </c>
      <c r="U24" s="14">
        <f>IF(AND(OR($D24="収入",$D24="振替",$D24="残高調整",$D24="借入",$D24="貯金"),$C24="予算",$E24="妻銀行"),$J24,0)</f>
        <v>0</v>
      </c>
      <c r="V24" s="14">
        <f>IF(AND(OR($D24="支出",$D24="振替",$D24="残高調整",$D24="貯金"),$C24="予算",$F24="妻銀行"),$J24,0)</f>
        <v>0</v>
      </c>
      <c r="W24" s="14">
        <f t="shared" si="8"/>
        <v>0</v>
      </c>
      <c r="X24" s="14">
        <f t="shared" si="9"/>
        <v>0</v>
      </c>
      <c r="Y24" s="14">
        <f t="shared" si="3"/>
        <v>0</v>
      </c>
      <c r="Z24" s="14">
        <f t="shared" si="4"/>
        <v>20000</v>
      </c>
      <c r="AA24" s="14">
        <f>IF(AND(OR($D24="収入",$D24="振替",$D24="残高調整",$D24="借入",$D24="貯金"),$C24="実施",$E24="夫現金"),$J24,0)</f>
        <v>0</v>
      </c>
      <c r="AB24" s="14">
        <f>IF(AND(OR($D24="支出",$D24="振替",$D24="残高調整",$D24="貯金"),$C24="実施",$F24="夫現金"),$J24,0)</f>
        <v>0</v>
      </c>
      <c r="AC24" s="14">
        <f>IF(AND(OR($D24="収入",$D24="振替",$D24="残高調整",$D24="借入",$D24="貯金"),$C24="実施",$E24="妻現金"),$J24,0)</f>
        <v>0</v>
      </c>
      <c r="AD24" s="14">
        <f>IF(AND(OR($D24="支出",$D24="振替",$D24="残高調整",$D24="貯金"),$C24="実施",$F24="妻現金"),$J24,0)</f>
        <v>0</v>
      </c>
      <c r="AE24" s="14">
        <f>IF(AND(OR($D24="収入",$D24="振替",$D24="残高調整",$D24="借入",$D24="貯金"),$C24="実施",$E24="夫銀行"),$J24,0)</f>
        <v>0</v>
      </c>
      <c r="AF24" s="14">
        <f>IF(AND(OR($D24="支出",$D24="振替",$D24="残高調整",$D24="貯金"),$C24="実施",$F24="夫銀行"),$J24,0)</f>
        <v>20000</v>
      </c>
      <c r="AG24" s="14">
        <f>IF(AND(OR($D24="収入",$D24="振替",$D24="残高調整",$D24="借入",$D24="貯金"),$C24="実施",$E24="妻銀行"),$J24,0)</f>
        <v>0</v>
      </c>
      <c r="AH24" s="14">
        <f>IF(AND(OR($D24="支出",$D24="振替",$D24="残高調整",$D24="貯金"),$C24="実施",$F24="妻銀行"),$J24,0)</f>
        <v>0</v>
      </c>
      <c r="AI24" s="14">
        <f t="shared" si="5"/>
        <v>0</v>
      </c>
      <c r="AJ24" s="14">
        <f t="shared" si="6"/>
        <v>0</v>
      </c>
    </row>
    <row r="25" spans="1:36" x14ac:dyDescent="0.4">
      <c r="A25" s="3">
        <v>44981</v>
      </c>
      <c r="B25" s="13" t="str">
        <f t="shared" si="0"/>
        <v>金</v>
      </c>
      <c r="C25" s="13" t="s">
        <v>21</v>
      </c>
      <c r="D25" s="13" t="s">
        <v>24</v>
      </c>
      <c r="E25" s="4" t="s">
        <v>145</v>
      </c>
      <c r="F25" s="4"/>
      <c r="G25" s="4" t="s">
        <v>30</v>
      </c>
      <c r="H25" s="4" t="s">
        <v>155</v>
      </c>
      <c r="I25" s="4"/>
      <c r="J25" s="14">
        <v>300000</v>
      </c>
      <c r="K25" s="14">
        <f t="shared" si="7"/>
        <v>953746</v>
      </c>
      <c r="L25" s="14">
        <f>L24+収支明細_完成!$Y25-収支明細_完成!$Z25</f>
        <v>953746</v>
      </c>
      <c r="M25" s="14">
        <f t="shared" si="1"/>
        <v>0</v>
      </c>
      <c r="N25" s="14">
        <f t="shared" si="2"/>
        <v>0</v>
      </c>
      <c r="O25" s="14">
        <f>IF(AND(OR($D25="収入",$D25="振替",$D25="残高調整",$D25="借入",$D25="貯金"),$C25="予算",$E25="夫現金"),$J25,0)</f>
        <v>0</v>
      </c>
      <c r="P25" s="14">
        <f>IF(AND(OR($D25="支出",$D25="振替",$D25="残高調整",$D25="貯金"),$C25="予算",$F25="夫現金"),$J25,0)</f>
        <v>0</v>
      </c>
      <c r="Q25" s="14">
        <f>IF(AND(OR($D25="収入",$D25="振替",$D25="残高調整",$D25="借入",$D25="貯金"),$C25="予算",$E25="妻現金"),$J25,0)</f>
        <v>0</v>
      </c>
      <c r="R25" s="14">
        <f>IF(AND(OR($D25="支出",$D25="振替",$D25="残高調整",$D25="貯金"),$C25="予算",$F25="妻現金"),$J25,0)</f>
        <v>0</v>
      </c>
      <c r="S25" s="14">
        <f>IF(AND(OR($D25="収入",$D25="振替",$D25="残高調整",$D25="借入",$D25="貯金"),$C25="予算",$E25="夫銀行"),$J25,0)</f>
        <v>0</v>
      </c>
      <c r="T25" s="14">
        <f>IF(AND(OR($D25="支出",$D25="振替",$D25="残高調整",$D25="貯金"),$C25="予算",$F25="夫銀行"),$J25,0)</f>
        <v>0</v>
      </c>
      <c r="U25" s="14">
        <f>IF(AND(OR($D25="収入",$D25="振替",$D25="残高調整",$D25="借入",$D25="貯金"),$C25="予算",$E25="妻銀行"),$J25,0)</f>
        <v>0</v>
      </c>
      <c r="V25" s="14">
        <f>IF(AND(OR($D25="支出",$D25="振替",$D25="残高調整",$D25="貯金"),$C25="予算",$F25="妻銀行"),$J25,0)</f>
        <v>0</v>
      </c>
      <c r="W25" s="14">
        <f t="shared" si="8"/>
        <v>0</v>
      </c>
      <c r="X25" s="14">
        <f t="shared" si="9"/>
        <v>0</v>
      </c>
      <c r="Y25" s="14">
        <f t="shared" si="3"/>
        <v>300000</v>
      </c>
      <c r="Z25" s="14">
        <f t="shared" si="4"/>
        <v>0</v>
      </c>
      <c r="AA25" s="14">
        <f>IF(AND(OR($D25="収入",$D25="振替",$D25="残高調整",$D25="借入",$D25="貯金"),$C25="実施",$E25="夫現金"),$J25,0)</f>
        <v>0</v>
      </c>
      <c r="AB25" s="14">
        <f>IF(AND(OR($D25="支出",$D25="振替",$D25="残高調整",$D25="貯金"),$C25="実施",$F25="夫現金"),$J25,0)</f>
        <v>0</v>
      </c>
      <c r="AC25" s="14">
        <f>IF(AND(OR($D25="収入",$D25="振替",$D25="残高調整",$D25="借入",$D25="貯金"),$C25="実施",$E25="妻現金"),$J25,0)</f>
        <v>0</v>
      </c>
      <c r="AD25" s="14">
        <f>IF(AND(OR($D25="支出",$D25="振替",$D25="残高調整",$D25="貯金"),$C25="実施",$F25="妻現金"),$J25,0)</f>
        <v>0</v>
      </c>
      <c r="AE25" s="14">
        <f>IF(AND(OR($D25="収入",$D25="振替",$D25="残高調整",$D25="借入",$D25="貯金"),$C25="実施",$E25="夫銀行"),$J25,0)</f>
        <v>300000</v>
      </c>
      <c r="AF25" s="14">
        <f>IF(AND(OR($D25="支出",$D25="振替",$D25="残高調整",$D25="貯金"),$C25="実施",$F25="夫銀行"),$J25,0)</f>
        <v>0</v>
      </c>
      <c r="AG25" s="14">
        <f>IF(AND(OR($D25="収入",$D25="振替",$D25="残高調整",$D25="借入",$D25="貯金"),$C25="実施",$E25="妻銀行"),$J25,0)</f>
        <v>0</v>
      </c>
      <c r="AH25" s="14">
        <f>IF(AND(OR($D25="支出",$D25="振替",$D25="残高調整",$D25="貯金"),$C25="実施",$F25="妻銀行"),$J25,0)</f>
        <v>0</v>
      </c>
      <c r="AI25" s="14">
        <f t="shared" si="5"/>
        <v>0</v>
      </c>
      <c r="AJ25" s="14">
        <f t="shared" si="6"/>
        <v>0</v>
      </c>
    </row>
    <row r="26" spans="1:36" x14ac:dyDescent="0.4">
      <c r="A26" s="3">
        <v>44984</v>
      </c>
      <c r="B26" s="13" t="str">
        <f t="shared" si="0"/>
        <v>月</v>
      </c>
      <c r="C26" s="13" t="s">
        <v>21</v>
      </c>
      <c r="D26" s="13" t="s">
        <v>25</v>
      </c>
      <c r="E26" s="4"/>
      <c r="F26" s="4" t="s">
        <v>28</v>
      </c>
      <c r="G26" s="4" t="s">
        <v>39</v>
      </c>
      <c r="H26" s="4" t="s">
        <v>28</v>
      </c>
      <c r="I26" s="4"/>
      <c r="J26" s="14">
        <v>20000</v>
      </c>
      <c r="K26" s="14">
        <f t="shared" si="7"/>
        <v>953746</v>
      </c>
      <c r="L26" s="14">
        <f>L25+収支明細_完成!$Y26-収支明細_完成!$Z26</f>
        <v>953746</v>
      </c>
      <c r="M26" s="14">
        <f t="shared" si="1"/>
        <v>0</v>
      </c>
      <c r="N26" s="14">
        <f t="shared" si="2"/>
        <v>0</v>
      </c>
      <c r="O26" s="14">
        <f>IF(AND(OR($D26="収入",$D26="振替",$D26="残高調整",$D26="借入",$D26="貯金"),$C26="予算",$E26="夫現金"),$J26,0)</f>
        <v>0</v>
      </c>
      <c r="P26" s="14">
        <f>IF(AND(OR($D26="支出",$D26="振替",$D26="残高調整",$D26="貯金"),$C26="予算",$F26="夫現金"),$J26,0)</f>
        <v>0</v>
      </c>
      <c r="Q26" s="14">
        <f>IF(AND(OR($D26="収入",$D26="振替",$D26="残高調整",$D26="借入",$D26="貯金"),$C26="予算",$E26="妻現金"),$J26,0)</f>
        <v>0</v>
      </c>
      <c r="R26" s="14">
        <f>IF(AND(OR($D26="支出",$D26="振替",$D26="残高調整",$D26="貯金"),$C26="予算",$F26="妻現金"),$J26,0)</f>
        <v>0</v>
      </c>
      <c r="S26" s="14">
        <f>IF(AND(OR($D26="収入",$D26="振替",$D26="残高調整",$D26="借入",$D26="貯金"),$C26="予算",$E26="夫銀行"),$J26,0)</f>
        <v>0</v>
      </c>
      <c r="T26" s="14">
        <f>IF(AND(OR($D26="支出",$D26="振替",$D26="残高調整",$D26="貯金"),$C26="予算",$F26="夫銀行"),$J26,0)</f>
        <v>0</v>
      </c>
      <c r="U26" s="14">
        <f>IF(AND(OR($D26="収入",$D26="振替",$D26="残高調整",$D26="借入",$D26="貯金"),$C26="予算",$E26="妻銀行"),$J26,0)</f>
        <v>0</v>
      </c>
      <c r="V26" s="14">
        <f>IF(AND(OR($D26="支出",$D26="振替",$D26="残高調整",$D26="貯金"),$C26="予算",$F26="妻銀行"),$J26,0)</f>
        <v>0</v>
      </c>
      <c r="W26" s="14">
        <f t="shared" si="8"/>
        <v>0</v>
      </c>
      <c r="X26" s="14">
        <f t="shared" si="9"/>
        <v>0</v>
      </c>
      <c r="Y26" s="14">
        <f t="shared" si="3"/>
        <v>0</v>
      </c>
      <c r="Z26" s="14">
        <f t="shared" si="4"/>
        <v>0</v>
      </c>
      <c r="AA26" s="14">
        <f>IF(AND(OR($D26="収入",$D26="振替",$D26="残高調整",$D26="借入",$D26="貯金"),$C26="実施",$E26="夫現金"),$J26,0)</f>
        <v>0</v>
      </c>
      <c r="AB26" s="14">
        <f>IF(AND(OR($D26="支出",$D26="振替",$D26="残高調整",$D26="貯金"),$C26="実施",$F26="夫現金"),$J26,0)</f>
        <v>0</v>
      </c>
      <c r="AC26" s="14">
        <f>IF(AND(OR($D26="収入",$D26="振替",$D26="残高調整",$D26="借入",$D26="貯金"),$C26="実施",$E26="妻現金"),$J26,0)</f>
        <v>0</v>
      </c>
      <c r="AD26" s="14">
        <f>IF(AND(OR($D26="支出",$D26="振替",$D26="残高調整",$D26="貯金"),$C26="実施",$F26="妻現金"),$J26,0)</f>
        <v>0</v>
      </c>
      <c r="AE26" s="14">
        <f>IF(AND(OR($D26="収入",$D26="振替",$D26="残高調整",$D26="借入",$D26="貯金"),$C26="実施",$E26="夫銀行"),$J26,0)</f>
        <v>0</v>
      </c>
      <c r="AF26" s="14">
        <f>IF(AND(OR($D26="支出",$D26="振替",$D26="残高調整",$D26="貯金"),$C26="実施",$F26="夫銀行"),$J26,0)</f>
        <v>0</v>
      </c>
      <c r="AG26" s="14">
        <f>IF(AND(OR($D26="収入",$D26="振替",$D26="残高調整",$D26="借入",$D26="貯金"),$C26="実施",$E26="妻銀行"),$J26,0)</f>
        <v>0</v>
      </c>
      <c r="AH26" s="14">
        <f>IF(AND(OR($D26="支出",$D26="振替",$D26="残高調整",$D26="貯金"),$C26="実施",$F26="妻銀行"),$J26,0)</f>
        <v>0</v>
      </c>
      <c r="AI26" s="14">
        <f t="shared" si="5"/>
        <v>0</v>
      </c>
      <c r="AJ26" s="14">
        <f t="shared" si="6"/>
        <v>0</v>
      </c>
    </row>
    <row r="27" spans="1:36" x14ac:dyDescent="0.4">
      <c r="A27" s="3">
        <v>44985</v>
      </c>
      <c r="B27" s="13" t="str">
        <f t="shared" si="0"/>
        <v>火</v>
      </c>
      <c r="C27" s="13" t="s">
        <v>21</v>
      </c>
      <c r="D27" s="13" t="s">
        <v>24</v>
      </c>
      <c r="E27" s="4" t="s">
        <v>160</v>
      </c>
      <c r="F27" s="4"/>
      <c r="G27" s="4" t="s">
        <v>30</v>
      </c>
      <c r="H27" s="4" t="s">
        <v>170</v>
      </c>
      <c r="I27" s="4"/>
      <c r="J27" s="14">
        <v>70000</v>
      </c>
      <c r="K27" s="14">
        <f t="shared" si="7"/>
        <v>1023746</v>
      </c>
      <c r="L27" s="14">
        <f>L26+収支明細_完成!$Y27-収支明細_完成!$Z27</f>
        <v>1023746</v>
      </c>
      <c r="M27" s="14">
        <f t="shared" si="1"/>
        <v>0</v>
      </c>
      <c r="N27" s="14">
        <f t="shared" si="2"/>
        <v>0</v>
      </c>
      <c r="O27" s="14">
        <f>IF(AND(OR($D27="収入",$D27="振替",$D27="残高調整",$D27="借入",$D27="貯金"),$C27="予算",$E27="夫現金"),$J27,0)</f>
        <v>0</v>
      </c>
      <c r="P27" s="14">
        <f>IF(AND(OR($D27="支出",$D27="振替",$D27="残高調整",$D27="貯金"),$C27="予算",$F27="夫現金"),$J27,0)</f>
        <v>0</v>
      </c>
      <c r="Q27" s="14">
        <f>IF(AND(OR($D27="収入",$D27="振替",$D27="残高調整",$D27="借入",$D27="貯金"),$C27="予算",$E27="妻現金"),$J27,0)</f>
        <v>0</v>
      </c>
      <c r="R27" s="14">
        <f>IF(AND(OR($D27="支出",$D27="振替",$D27="残高調整",$D27="貯金"),$C27="予算",$F27="妻現金"),$J27,0)</f>
        <v>0</v>
      </c>
      <c r="S27" s="14">
        <f>IF(AND(OR($D27="収入",$D27="振替",$D27="残高調整",$D27="借入",$D27="貯金"),$C27="予算",$E27="夫銀行"),$J27,0)</f>
        <v>0</v>
      </c>
      <c r="T27" s="14">
        <f>IF(AND(OR($D27="支出",$D27="振替",$D27="残高調整",$D27="貯金"),$C27="予算",$F27="夫銀行"),$J27,0)</f>
        <v>0</v>
      </c>
      <c r="U27" s="14">
        <f>IF(AND(OR($D27="収入",$D27="振替",$D27="残高調整",$D27="借入",$D27="貯金"),$C27="予算",$E27="妻銀行"),$J27,0)</f>
        <v>0</v>
      </c>
      <c r="V27" s="14">
        <f>IF(AND(OR($D27="支出",$D27="振替",$D27="残高調整",$D27="貯金"),$C27="予算",$F27="妻銀行"),$J27,0)</f>
        <v>0</v>
      </c>
      <c r="W27" s="14">
        <f t="shared" si="8"/>
        <v>0</v>
      </c>
      <c r="X27" s="14">
        <f t="shared" si="9"/>
        <v>0</v>
      </c>
      <c r="Y27" s="14">
        <f t="shared" si="3"/>
        <v>70000</v>
      </c>
      <c r="Z27" s="14">
        <f t="shared" si="4"/>
        <v>0</v>
      </c>
      <c r="AA27" s="14">
        <f>IF(AND(OR($D27="収入",$D27="振替",$D27="残高調整",$D27="借入",$D27="貯金"),$C27="実施",$E27="夫現金"),$J27,0)</f>
        <v>0</v>
      </c>
      <c r="AB27" s="14">
        <f>IF(AND(OR($D27="支出",$D27="振替",$D27="残高調整",$D27="貯金"),$C27="実施",$F27="夫現金"),$J27,0)</f>
        <v>0</v>
      </c>
      <c r="AC27" s="14">
        <f>IF(AND(OR($D27="収入",$D27="振替",$D27="残高調整",$D27="借入",$D27="貯金"),$C27="実施",$E27="妻現金"),$J27,0)</f>
        <v>0</v>
      </c>
      <c r="AD27" s="14">
        <f>IF(AND(OR($D27="支出",$D27="振替",$D27="残高調整",$D27="貯金"),$C27="実施",$F27="妻現金"),$J27,0)</f>
        <v>0</v>
      </c>
      <c r="AE27" s="14">
        <f>IF(AND(OR($D27="収入",$D27="振替",$D27="残高調整",$D27="借入",$D27="貯金"),$C27="実施",$E27="夫銀行"),$J27,0)</f>
        <v>0</v>
      </c>
      <c r="AF27" s="14">
        <f>IF(AND(OR($D27="支出",$D27="振替",$D27="残高調整",$D27="貯金"),$C27="実施",$F27="夫銀行"),$J27,0)</f>
        <v>0</v>
      </c>
      <c r="AG27" s="14">
        <f>IF(AND(OR($D27="収入",$D27="振替",$D27="残高調整",$D27="借入",$D27="貯金"),$C27="実施",$E27="妻銀行"),$J27,0)</f>
        <v>70000</v>
      </c>
      <c r="AH27" s="14">
        <f>IF(AND(OR($D27="支出",$D27="振替",$D27="残高調整",$D27="貯金"),$C27="実施",$F27="妻銀行"),$J27,0)</f>
        <v>0</v>
      </c>
      <c r="AI27" s="14">
        <f t="shared" si="5"/>
        <v>0</v>
      </c>
      <c r="AJ27" s="14">
        <f t="shared" si="6"/>
        <v>0</v>
      </c>
    </row>
    <row r="28" spans="1:36" x14ac:dyDescent="0.4">
      <c r="A28" s="3">
        <v>44985</v>
      </c>
      <c r="B28" s="13" t="str">
        <f t="shared" si="0"/>
        <v>火</v>
      </c>
      <c r="C28" s="13" t="s">
        <v>21</v>
      </c>
      <c r="D28" s="13" t="s">
        <v>25</v>
      </c>
      <c r="E28" s="4"/>
      <c r="F28" s="4" t="s">
        <v>145</v>
      </c>
      <c r="G28" s="4" t="s">
        <v>36</v>
      </c>
      <c r="H28" s="4" t="s">
        <v>105</v>
      </c>
      <c r="I28" s="4"/>
      <c r="J28" s="14">
        <v>10931</v>
      </c>
      <c r="K28" s="14">
        <f t="shared" si="7"/>
        <v>1012815</v>
      </c>
      <c r="L28" s="14">
        <f>L27+収支明細_完成!$Y28-収支明細_完成!$Z28</f>
        <v>1012815</v>
      </c>
      <c r="M28" s="14">
        <f t="shared" si="1"/>
        <v>0</v>
      </c>
      <c r="N28" s="14">
        <f t="shared" si="2"/>
        <v>0</v>
      </c>
      <c r="O28" s="14">
        <f>IF(AND(OR($D28="収入",$D28="振替",$D28="残高調整",$D28="借入",$D28="貯金"),$C28="予算",$E28="夫現金"),$J28,0)</f>
        <v>0</v>
      </c>
      <c r="P28" s="14">
        <f>IF(AND(OR($D28="支出",$D28="振替",$D28="残高調整",$D28="貯金"),$C28="予算",$F28="夫現金"),$J28,0)</f>
        <v>0</v>
      </c>
      <c r="Q28" s="14">
        <f>IF(AND(OR($D28="収入",$D28="振替",$D28="残高調整",$D28="借入",$D28="貯金"),$C28="予算",$E28="妻現金"),$J28,0)</f>
        <v>0</v>
      </c>
      <c r="R28" s="14">
        <f>IF(AND(OR($D28="支出",$D28="振替",$D28="残高調整",$D28="貯金"),$C28="予算",$F28="妻現金"),$J28,0)</f>
        <v>0</v>
      </c>
      <c r="S28" s="14">
        <f>IF(AND(OR($D28="収入",$D28="振替",$D28="残高調整",$D28="借入",$D28="貯金"),$C28="予算",$E28="夫銀行"),$J28,0)</f>
        <v>0</v>
      </c>
      <c r="T28" s="14">
        <f>IF(AND(OR($D28="支出",$D28="振替",$D28="残高調整",$D28="貯金"),$C28="予算",$F28="夫銀行"),$J28,0)</f>
        <v>0</v>
      </c>
      <c r="U28" s="14">
        <f>IF(AND(OR($D28="収入",$D28="振替",$D28="残高調整",$D28="借入",$D28="貯金"),$C28="予算",$E28="妻銀行"),$J28,0)</f>
        <v>0</v>
      </c>
      <c r="V28" s="14">
        <f>IF(AND(OR($D28="支出",$D28="振替",$D28="残高調整",$D28="貯金"),$C28="予算",$F28="妻銀行"),$J28,0)</f>
        <v>0</v>
      </c>
      <c r="W28" s="14">
        <f t="shared" si="8"/>
        <v>0</v>
      </c>
      <c r="X28" s="14">
        <f t="shared" si="9"/>
        <v>0</v>
      </c>
      <c r="Y28" s="14">
        <f t="shared" si="3"/>
        <v>0</v>
      </c>
      <c r="Z28" s="14">
        <f t="shared" si="4"/>
        <v>10931</v>
      </c>
      <c r="AA28" s="14">
        <f>IF(AND(OR($D28="収入",$D28="振替",$D28="残高調整",$D28="借入",$D28="貯金"),$C28="実施",$E28="夫現金"),$J28,0)</f>
        <v>0</v>
      </c>
      <c r="AB28" s="14">
        <f>IF(AND(OR($D28="支出",$D28="振替",$D28="残高調整",$D28="貯金"),$C28="実施",$F28="夫現金"),$J28,0)</f>
        <v>0</v>
      </c>
      <c r="AC28" s="14">
        <f>IF(AND(OR($D28="収入",$D28="振替",$D28="残高調整",$D28="借入",$D28="貯金"),$C28="実施",$E28="妻現金"),$J28,0)</f>
        <v>0</v>
      </c>
      <c r="AD28" s="14">
        <f>IF(AND(OR($D28="支出",$D28="振替",$D28="残高調整",$D28="貯金"),$C28="実施",$F28="妻現金"),$J28,0)</f>
        <v>0</v>
      </c>
      <c r="AE28" s="14">
        <f>IF(AND(OR($D28="収入",$D28="振替",$D28="残高調整",$D28="借入",$D28="貯金"),$C28="実施",$E28="夫銀行"),$J28,0)</f>
        <v>0</v>
      </c>
      <c r="AF28" s="14">
        <f>IF(AND(OR($D28="支出",$D28="振替",$D28="残高調整",$D28="貯金"),$C28="実施",$F28="夫銀行"),$J28,0)</f>
        <v>10931</v>
      </c>
      <c r="AG28" s="14">
        <f>IF(AND(OR($D28="収入",$D28="振替",$D28="残高調整",$D28="借入",$D28="貯金"),$C28="実施",$E28="妻銀行"),$J28,0)</f>
        <v>0</v>
      </c>
      <c r="AH28" s="14">
        <f>IF(AND(OR($D28="支出",$D28="振替",$D28="残高調整",$D28="貯金"),$C28="実施",$F28="妻銀行"),$J28,0)</f>
        <v>0</v>
      </c>
      <c r="AI28" s="14">
        <f t="shared" si="5"/>
        <v>0</v>
      </c>
      <c r="AJ28" s="14">
        <f t="shared" si="6"/>
        <v>0</v>
      </c>
    </row>
    <row r="29" spans="1:36" x14ac:dyDescent="0.4">
      <c r="A29" s="3">
        <v>44985</v>
      </c>
      <c r="B29" s="13" t="str">
        <f t="shared" si="0"/>
        <v>火</v>
      </c>
      <c r="C29" s="13" t="s">
        <v>21</v>
      </c>
      <c r="D29" s="13" t="s">
        <v>25</v>
      </c>
      <c r="E29" s="4"/>
      <c r="F29" s="4" t="s">
        <v>145</v>
      </c>
      <c r="G29" s="4" t="s">
        <v>35</v>
      </c>
      <c r="H29" s="4" t="s">
        <v>106</v>
      </c>
      <c r="I29" s="4"/>
      <c r="J29" s="14">
        <v>19838</v>
      </c>
      <c r="K29" s="14">
        <f t="shared" si="7"/>
        <v>992977</v>
      </c>
      <c r="L29" s="14">
        <f>L28+収支明細_完成!$Y29-収支明細_完成!$Z29</f>
        <v>992977</v>
      </c>
      <c r="M29" s="14">
        <f t="shared" si="1"/>
        <v>0</v>
      </c>
      <c r="N29" s="14">
        <f t="shared" si="2"/>
        <v>0</v>
      </c>
      <c r="O29" s="14">
        <f>IF(AND(OR($D29="収入",$D29="振替",$D29="残高調整",$D29="借入",$D29="貯金"),$C29="予算",$E29="夫現金"),$J29,0)</f>
        <v>0</v>
      </c>
      <c r="P29" s="14">
        <f>IF(AND(OR($D29="支出",$D29="振替",$D29="残高調整",$D29="貯金"),$C29="予算",$F29="夫現金"),$J29,0)</f>
        <v>0</v>
      </c>
      <c r="Q29" s="14">
        <f>IF(AND(OR($D29="収入",$D29="振替",$D29="残高調整",$D29="借入",$D29="貯金"),$C29="予算",$E29="妻現金"),$J29,0)</f>
        <v>0</v>
      </c>
      <c r="R29" s="14">
        <f>IF(AND(OR($D29="支出",$D29="振替",$D29="残高調整",$D29="貯金"),$C29="予算",$F29="妻現金"),$J29,0)</f>
        <v>0</v>
      </c>
      <c r="S29" s="14">
        <f>IF(AND(OR($D29="収入",$D29="振替",$D29="残高調整",$D29="借入",$D29="貯金"),$C29="予算",$E29="夫銀行"),$J29,0)</f>
        <v>0</v>
      </c>
      <c r="T29" s="14">
        <f>IF(AND(OR($D29="支出",$D29="振替",$D29="残高調整",$D29="貯金"),$C29="予算",$F29="夫銀行"),$J29,0)</f>
        <v>0</v>
      </c>
      <c r="U29" s="14">
        <f>IF(AND(OR($D29="収入",$D29="振替",$D29="残高調整",$D29="借入",$D29="貯金"),$C29="予算",$E29="妻銀行"),$J29,0)</f>
        <v>0</v>
      </c>
      <c r="V29" s="14">
        <f>IF(AND(OR($D29="支出",$D29="振替",$D29="残高調整",$D29="貯金"),$C29="予算",$F29="妻銀行"),$J29,0)</f>
        <v>0</v>
      </c>
      <c r="W29" s="14">
        <f t="shared" si="8"/>
        <v>0</v>
      </c>
      <c r="X29" s="14">
        <f t="shared" si="9"/>
        <v>0</v>
      </c>
      <c r="Y29" s="14">
        <f t="shared" si="3"/>
        <v>0</v>
      </c>
      <c r="Z29" s="14">
        <f t="shared" si="4"/>
        <v>19838</v>
      </c>
      <c r="AA29" s="14">
        <f>IF(AND(OR($D29="収入",$D29="振替",$D29="残高調整",$D29="借入",$D29="貯金"),$C29="実施",$E29="夫現金"),$J29,0)</f>
        <v>0</v>
      </c>
      <c r="AB29" s="14">
        <f>IF(AND(OR($D29="支出",$D29="振替",$D29="残高調整",$D29="貯金"),$C29="実施",$F29="夫現金"),$J29,0)</f>
        <v>0</v>
      </c>
      <c r="AC29" s="14">
        <f>IF(AND(OR($D29="収入",$D29="振替",$D29="残高調整",$D29="借入",$D29="貯金"),$C29="実施",$E29="妻現金"),$J29,0)</f>
        <v>0</v>
      </c>
      <c r="AD29" s="14">
        <f>IF(AND(OR($D29="支出",$D29="振替",$D29="残高調整",$D29="貯金"),$C29="実施",$F29="妻現金"),$J29,0)</f>
        <v>0</v>
      </c>
      <c r="AE29" s="14">
        <f>IF(AND(OR($D29="収入",$D29="振替",$D29="残高調整",$D29="借入",$D29="貯金"),$C29="実施",$E29="夫銀行"),$J29,0)</f>
        <v>0</v>
      </c>
      <c r="AF29" s="14">
        <f>IF(AND(OR($D29="支出",$D29="振替",$D29="残高調整",$D29="貯金"),$C29="実施",$F29="夫銀行"),$J29,0)</f>
        <v>19838</v>
      </c>
      <c r="AG29" s="14">
        <f>IF(AND(OR($D29="収入",$D29="振替",$D29="残高調整",$D29="借入",$D29="貯金"),$C29="実施",$E29="妻銀行"),$J29,0)</f>
        <v>0</v>
      </c>
      <c r="AH29" s="14">
        <f>IF(AND(OR($D29="支出",$D29="振替",$D29="残高調整",$D29="貯金"),$C29="実施",$F29="妻銀行"),$J29,0)</f>
        <v>0</v>
      </c>
      <c r="AI29" s="14">
        <f t="shared" si="5"/>
        <v>0</v>
      </c>
      <c r="AJ29" s="14">
        <f t="shared" si="6"/>
        <v>0</v>
      </c>
    </row>
    <row r="30" spans="1:36" x14ac:dyDescent="0.4">
      <c r="A30" s="3">
        <v>44985</v>
      </c>
      <c r="B30" s="13" t="str">
        <f t="shared" si="0"/>
        <v>火</v>
      </c>
      <c r="C30" s="13" t="s">
        <v>21</v>
      </c>
      <c r="D30" s="13" t="s">
        <v>25</v>
      </c>
      <c r="E30" s="4"/>
      <c r="F30" s="4" t="s">
        <v>145</v>
      </c>
      <c r="G30" s="4" t="s">
        <v>35</v>
      </c>
      <c r="H30" s="4" t="s">
        <v>58</v>
      </c>
      <c r="I30" s="4"/>
      <c r="J30" s="14">
        <v>5327</v>
      </c>
      <c r="K30" s="14">
        <f t="shared" si="7"/>
        <v>987650</v>
      </c>
      <c r="L30" s="14">
        <f>L29+収支明細_完成!$Y30-収支明細_完成!$Z30</f>
        <v>987650</v>
      </c>
      <c r="M30" s="14">
        <f t="shared" si="1"/>
        <v>0</v>
      </c>
      <c r="N30" s="14">
        <f t="shared" si="2"/>
        <v>0</v>
      </c>
      <c r="O30" s="14">
        <f>IF(AND(OR($D30="収入",$D30="振替",$D30="残高調整",$D30="借入",$D30="貯金"),$C30="予算",$E30="夫現金"),$J30,0)</f>
        <v>0</v>
      </c>
      <c r="P30" s="14">
        <f>IF(AND(OR($D30="支出",$D30="振替",$D30="残高調整",$D30="貯金"),$C30="予算",$F30="夫現金"),$J30,0)</f>
        <v>0</v>
      </c>
      <c r="Q30" s="14">
        <f>IF(AND(OR($D30="収入",$D30="振替",$D30="残高調整",$D30="借入",$D30="貯金"),$C30="予算",$E30="妻現金"),$J30,0)</f>
        <v>0</v>
      </c>
      <c r="R30" s="14">
        <f>IF(AND(OR($D30="支出",$D30="振替",$D30="残高調整",$D30="貯金"),$C30="予算",$F30="妻現金"),$J30,0)</f>
        <v>0</v>
      </c>
      <c r="S30" s="14">
        <f>IF(AND(OR($D30="収入",$D30="振替",$D30="残高調整",$D30="借入",$D30="貯金"),$C30="予算",$E30="夫銀行"),$J30,0)</f>
        <v>0</v>
      </c>
      <c r="T30" s="14">
        <f>IF(AND(OR($D30="支出",$D30="振替",$D30="残高調整",$D30="貯金"),$C30="予算",$F30="夫銀行"),$J30,0)</f>
        <v>0</v>
      </c>
      <c r="U30" s="14">
        <f>IF(AND(OR($D30="収入",$D30="振替",$D30="残高調整",$D30="借入",$D30="貯金"),$C30="予算",$E30="妻銀行"),$J30,0)</f>
        <v>0</v>
      </c>
      <c r="V30" s="14">
        <f>IF(AND(OR($D30="支出",$D30="振替",$D30="残高調整",$D30="貯金"),$C30="予算",$F30="妻銀行"),$J30,0)</f>
        <v>0</v>
      </c>
      <c r="W30" s="14">
        <f t="shared" si="8"/>
        <v>0</v>
      </c>
      <c r="X30" s="14">
        <f t="shared" si="9"/>
        <v>0</v>
      </c>
      <c r="Y30" s="14">
        <f t="shared" si="3"/>
        <v>0</v>
      </c>
      <c r="Z30" s="14">
        <f t="shared" si="4"/>
        <v>5327</v>
      </c>
      <c r="AA30" s="14">
        <f>IF(AND(OR($D30="収入",$D30="振替",$D30="残高調整",$D30="借入",$D30="貯金"),$C30="実施",$E30="夫現金"),$J30,0)</f>
        <v>0</v>
      </c>
      <c r="AB30" s="14">
        <f>IF(AND(OR($D30="支出",$D30="振替",$D30="残高調整",$D30="貯金"),$C30="実施",$F30="夫現金"),$J30,0)</f>
        <v>0</v>
      </c>
      <c r="AC30" s="14">
        <f>IF(AND(OR($D30="収入",$D30="振替",$D30="残高調整",$D30="借入",$D30="貯金"),$C30="実施",$E30="妻現金"),$J30,0)</f>
        <v>0</v>
      </c>
      <c r="AD30" s="14">
        <f>IF(AND(OR($D30="支出",$D30="振替",$D30="残高調整",$D30="貯金"),$C30="実施",$F30="妻現金"),$J30,0)</f>
        <v>0</v>
      </c>
      <c r="AE30" s="14">
        <f>IF(AND(OR($D30="収入",$D30="振替",$D30="残高調整",$D30="借入",$D30="貯金"),$C30="実施",$E30="夫銀行"),$J30,0)</f>
        <v>0</v>
      </c>
      <c r="AF30" s="14">
        <f>IF(AND(OR($D30="支出",$D30="振替",$D30="残高調整",$D30="貯金"),$C30="実施",$F30="夫銀行"),$J30,0)</f>
        <v>5327</v>
      </c>
      <c r="AG30" s="14">
        <f>IF(AND(OR($D30="収入",$D30="振替",$D30="残高調整",$D30="借入",$D30="貯金"),$C30="実施",$E30="妻銀行"),$J30,0)</f>
        <v>0</v>
      </c>
      <c r="AH30" s="14">
        <f>IF(AND(OR($D30="支出",$D30="振替",$D30="残高調整",$D30="貯金"),$C30="実施",$F30="妻銀行"),$J30,0)</f>
        <v>0</v>
      </c>
      <c r="AI30" s="14">
        <f t="shared" si="5"/>
        <v>0</v>
      </c>
      <c r="AJ30" s="14">
        <f t="shared" si="6"/>
        <v>0</v>
      </c>
    </row>
    <row r="31" spans="1:36" x14ac:dyDescent="0.4">
      <c r="A31" s="3">
        <v>44985</v>
      </c>
      <c r="B31" s="13" t="str">
        <f t="shared" si="0"/>
        <v>火</v>
      </c>
      <c r="C31" s="13" t="s">
        <v>21</v>
      </c>
      <c r="D31" s="13" t="s">
        <v>25</v>
      </c>
      <c r="E31" s="4"/>
      <c r="F31" s="4" t="s">
        <v>145</v>
      </c>
      <c r="G31" s="4" t="s">
        <v>35</v>
      </c>
      <c r="H31" s="4" t="s">
        <v>107</v>
      </c>
      <c r="I31" s="4"/>
      <c r="J31" s="14">
        <v>7315</v>
      </c>
      <c r="K31" s="14">
        <f t="shared" si="7"/>
        <v>980335</v>
      </c>
      <c r="L31" s="14">
        <f>L30+収支明細_完成!$Y31-収支明細_完成!$Z31</f>
        <v>980335</v>
      </c>
      <c r="M31" s="14">
        <f t="shared" si="1"/>
        <v>0</v>
      </c>
      <c r="N31" s="14">
        <f t="shared" si="2"/>
        <v>0</v>
      </c>
      <c r="O31" s="14">
        <f>IF(AND(OR($D31="収入",$D31="振替",$D31="残高調整",$D31="借入",$D31="貯金"),$C31="予算",$E31="夫現金"),$J31,0)</f>
        <v>0</v>
      </c>
      <c r="P31" s="14">
        <f>IF(AND(OR($D31="支出",$D31="振替",$D31="残高調整",$D31="貯金"),$C31="予算",$F31="夫現金"),$J31,0)</f>
        <v>0</v>
      </c>
      <c r="Q31" s="14">
        <f>IF(AND(OR($D31="収入",$D31="振替",$D31="残高調整",$D31="借入",$D31="貯金"),$C31="予算",$E31="妻現金"),$J31,0)</f>
        <v>0</v>
      </c>
      <c r="R31" s="14">
        <f>IF(AND(OR($D31="支出",$D31="振替",$D31="残高調整",$D31="貯金"),$C31="予算",$F31="妻現金"),$J31,0)</f>
        <v>0</v>
      </c>
      <c r="S31" s="14">
        <f>IF(AND(OR($D31="収入",$D31="振替",$D31="残高調整",$D31="借入",$D31="貯金"),$C31="予算",$E31="夫銀行"),$J31,0)</f>
        <v>0</v>
      </c>
      <c r="T31" s="14">
        <f>IF(AND(OR($D31="支出",$D31="振替",$D31="残高調整",$D31="貯金"),$C31="予算",$F31="夫銀行"),$J31,0)</f>
        <v>0</v>
      </c>
      <c r="U31" s="14">
        <f>IF(AND(OR($D31="収入",$D31="振替",$D31="残高調整",$D31="借入",$D31="貯金"),$C31="予算",$E31="妻銀行"),$J31,0)</f>
        <v>0</v>
      </c>
      <c r="V31" s="14">
        <f>IF(AND(OR($D31="支出",$D31="振替",$D31="残高調整",$D31="貯金"),$C31="予算",$F31="妻銀行"),$J31,0)</f>
        <v>0</v>
      </c>
      <c r="W31" s="14">
        <f t="shared" si="8"/>
        <v>0</v>
      </c>
      <c r="X31" s="14">
        <f t="shared" si="9"/>
        <v>0</v>
      </c>
      <c r="Y31" s="14">
        <f t="shared" si="3"/>
        <v>0</v>
      </c>
      <c r="Z31" s="14">
        <f t="shared" si="4"/>
        <v>7315</v>
      </c>
      <c r="AA31" s="14">
        <f>IF(AND(OR($D31="収入",$D31="振替",$D31="残高調整",$D31="借入",$D31="貯金"),$C31="実施",$E31="夫現金"),$J31,0)</f>
        <v>0</v>
      </c>
      <c r="AB31" s="14">
        <f>IF(AND(OR($D31="支出",$D31="振替",$D31="残高調整",$D31="貯金"),$C31="実施",$F31="夫現金"),$J31,0)</f>
        <v>0</v>
      </c>
      <c r="AC31" s="14">
        <f>IF(AND(OR($D31="収入",$D31="振替",$D31="残高調整",$D31="借入",$D31="貯金"),$C31="実施",$E31="妻現金"),$J31,0)</f>
        <v>0</v>
      </c>
      <c r="AD31" s="14">
        <f>IF(AND(OR($D31="支出",$D31="振替",$D31="残高調整",$D31="貯金"),$C31="実施",$F31="妻現金"),$J31,0)</f>
        <v>0</v>
      </c>
      <c r="AE31" s="14">
        <f>IF(AND(OR($D31="収入",$D31="振替",$D31="残高調整",$D31="借入",$D31="貯金"),$C31="実施",$E31="夫銀行"),$J31,0)</f>
        <v>0</v>
      </c>
      <c r="AF31" s="14">
        <f>IF(AND(OR($D31="支出",$D31="振替",$D31="残高調整",$D31="貯金"),$C31="実施",$F31="夫銀行"),$J31,0)</f>
        <v>7315</v>
      </c>
      <c r="AG31" s="14">
        <f>IF(AND(OR($D31="収入",$D31="振替",$D31="残高調整",$D31="借入",$D31="貯金"),$C31="実施",$E31="妻銀行"),$J31,0)</f>
        <v>0</v>
      </c>
      <c r="AH31" s="14">
        <f>IF(AND(OR($D31="支出",$D31="振替",$D31="残高調整",$D31="貯金"),$C31="実施",$F31="妻銀行"),$J31,0)</f>
        <v>0</v>
      </c>
      <c r="AI31" s="14">
        <f t="shared" si="5"/>
        <v>0</v>
      </c>
      <c r="AJ31" s="14">
        <f t="shared" si="6"/>
        <v>0</v>
      </c>
    </row>
    <row r="32" spans="1:36" x14ac:dyDescent="0.4">
      <c r="A32" s="3">
        <v>44985</v>
      </c>
      <c r="B32" s="13" t="str">
        <f t="shared" si="0"/>
        <v>火</v>
      </c>
      <c r="C32" s="13" t="s">
        <v>21</v>
      </c>
      <c r="D32" s="13" t="s">
        <v>25</v>
      </c>
      <c r="E32" s="4"/>
      <c r="F32" s="4" t="s">
        <v>145</v>
      </c>
      <c r="G32" s="4" t="s">
        <v>40</v>
      </c>
      <c r="H32" s="4" t="s">
        <v>108</v>
      </c>
      <c r="I32" s="4"/>
      <c r="J32" s="14">
        <v>100000</v>
      </c>
      <c r="K32" s="14">
        <f t="shared" si="7"/>
        <v>880335</v>
      </c>
      <c r="L32" s="14">
        <f>L31+収支明細_完成!$Y32-収支明細_完成!$Z32</f>
        <v>880335</v>
      </c>
      <c r="M32" s="14">
        <f t="shared" si="1"/>
        <v>0</v>
      </c>
      <c r="N32" s="14">
        <f t="shared" si="2"/>
        <v>0</v>
      </c>
      <c r="O32" s="14">
        <f>IF(AND(OR($D32="収入",$D32="振替",$D32="残高調整",$D32="借入",$D32="貯金"),$C32="予算",$E32="夫現金"),$J32,0)</f>
        <v>0</v>
      </c>
      <c r="P32" s="14">
        <f>IF(AND(OR($D32="支出",$D32="振替",$D32="残高調整",$D32="貯金"),$C32="予算",$F32="夫現金"),$J32,0)</f>
        <v>0</v>
      </c>
      <c r="Q32" s="14">
        <f>IF(AND(OR($D32="収入",$D32="振替",$D32="残高調整",$D32="借入",$D32="貯金"),$C32="予算",$E32="妻現金"),$J32,0)</f>
        <v>0</v>
      </c>
      <c r="R32" s="14">
        <f>IF(AND(OR($D32="支出",$D32="振替",$D32="残高調整",$D32="貯金"),$C32="予算",$F32="妻現金"),$J32,0)</f>
        <v>0</v>
      </c>
      <c r="S32" s="14">
        <f>IF(AND(OR($D32="収入",$D32="振替",$D32="残高調整",$D32="借入",$D32="貯金"),$C32="予算",$E32="夫銀行"),$J32,0)</f>
        <v>0</v>
      </c>
      <c r="T32" s="14">
        <f>IF(AND(OR($D32="支出",$D32="振替",$D32="残高調整",$D32="貯金"),$C32="予算",$F32="夫銀行"),$J32,0)</f>
        <v>0</v>
      </c>
      <c r="U32" s="14">
        <f>IF(AND(OR($D32="収入",$D32="振替",$D32="残高調整",$D32="借入",$D32="貯金"),$C32="予算",$E32="妻銀行"),$J32,0)</f>
        <v>0</v>
      </c>
      <c r="V32" s="14">
        <f>IF(AND(OR($D32="支出",$D32="振替",$D32="残高調整",$D32="貯金"),$C32="予算",$F32="妻銀行"),$J32,0)</f>
        <v>0</v>
      </c>
      <c r="W32" s="14">
        <f t="shared" si="8"/>
        <v>0</v>
      </c>
      <c r="X32" s="14">
        <f t="shared" si="9"/>
        <v>0</v>
      </c>
      <c r="Y32" s="14">
        <f t="shared" si="3"/>
        <v>0</v>
      </c>
      <c r="Z32" s="14">
        <f t="shared" si="4"/>
        <v>100000</v>
      </c>
      <c r="AA32" s="14">
        <f>IF(AND(OR($D32="収入",$D32="振替",$D32="残高調整",$D32="借入",$D32="貯金"),$C32="実施",$E32="夫現金"),$J32,0)</f>
        <v>0</v>
      </c>
      <c r="AB32" s="14">
        <f>IF(AND(OR($D32="支出",$D32="振替",$D32="残高調整",$D32="貯金"),$C32="実施",$F32="夫現金"),$J32,0)</f>
        <v>0</v>
      </c>
      <c r="AC32" s="14">
        <f>IF(AND(OR($D32="収入",$D32="振替",$D32="残高調整",$D32="借入",$D32="貯金"),$C32="実施",$E32="妻現金"),$J32,0)</f>
        <v>0</v>
      </c>
      <c r="AD32" s="14">
        <f>IF(AND(OR($D32="支出",$D32="振替",$D32="残高調整",$D32="貯金"),$C32="実施",$F32="妻現金"),$J32,0)</f>
        <v>0</v>
      </c>
      <c r="AE32" s="14">
        <f>IF(AND(OR($D32="収入",$D32="振替",$D32="残高調整",$D32="借入",$D32="貯金"),$C32="実施",$E32="夫銀行"),$J32,0)</f>
        <v>0</v>
      </c>
      <c r="AF32" s="14">
        <f>IF(AND(OR($D32="支出",$D32="振替",$D32="残高調整",$D32="貯金"),$C32="実施",$F32="夫銀行"),$J32,0)</f>
        <v>100000</v>
      </c>
      <c r="AG32" s="14">
        <f>IF(AND(OR($D32="収入",$D32="振替",$D32="残高調整",$D32="借入",$D32="貯金"),$C32="実施",$E32="妻銀行"),$J32,0)</f>
        <v>0</v>
      </c>
      <c r="AH32" s="14">
        <f>IF(AND(OR($D32="支出",$D32="振替",$D32="残高調整",$D32="貯金"),$C32="実施",$F32="妻銀行"),$J32,0)</f>
        <v>0</v>
      </c>
      <c r="AI32" s="14">
        <f t="shared" si="5"/>
        <v>0</v>
      </c>
      <c r="AJ32" s="14">
        <f t="shared" si="6"/>
        <v>0</v>
      </c>
    </row>
    <row r="33" spans="1:36" x14ac:dyDescent="0.4">
      <c r="A33" s="3">
        <v>44985</v>
      </c>
      <c r="B33" s="13" t="str">
        <f t="shared" si="0"/>
        <v>火</v>
      </c>
      <c r="C33" s="13" t="s">
        <v>21</v>
      </c>
      <c r="D33" s="13" t="s">
        <v>15</v>
      </c>
      <c r="E33" s="4" t="s">
        <v>15</v>
      </c>
      <c r="F33" s="4" t="s">
        <v>145</v>
      </c>
      <c r="G33" s="4" t="s">
        <v>15</v>
      </c>
      <c r="H33" s="4"/>
      <c r="I33" s="4"/>
      <c r="J33" s="14">
        <v>50000</v>
      </c>
      <c r="K33" s="14">
        <f t="shared" si="7"/>
        <v>880335</v>
      </c>
      <c r="L33" s="14">
        <f>L32+収支明細_完成!$Y33-収支明細_完成!$Z33</f>
        <v>880335</v>
      </c>
      <c r="M33" s="14">
        <f t="shared" si="1"/>
        <v>0</v>
      </c>
      <c r="N33" s="14">
        <f t="shared" si="2"/>
        <v>0</v>
      </c>
      <c r="O33" s="14">
        <f>IF(AND(OR($D33="収入",$D33="振替",$D33="残高調整",$D33="借入",$D33="貯金"),$C33="予算",$E33="夫現金"),$J33,0)</f>
        <v>0</v>
      </c>
      <c r="P33" s="14">
        <f>IF(AND(OR($D33="支出",$D33="振替",$D33="残高調整",$D33="貯金"),$C33="予算",$F33="夫現金"),$J33,0)</f>
        <v>0</v>
      </c>
      <c r="Q33" s="14">
        <f>IF(AND(OR($D33="収入",$D33="振替",$D33="残高調整",$D33="借入",$D33="貯金"),$C33="予算",$E33="妻現金"),$J33,0)</f>
        <v>0</v>
      </c>
      <c r="R33" s="14">
        <f>IF(AND(OR($D33="支出",$D33="振替",$D33="残高調整",$D33="貯金"),$C33="予算",$F33="妻現金"),$J33,0)</f>
        <v>0</v>
      </c>
      <c r="S33" s="14">
        <f>IF(AND(OR($D33="収入",$D33="振替",$D33="残高調整",$D33="借入",$D33="貯金"),$C33="予算",$E33="夫銀行"),$J33,0)</f>
        <v>0</v>
      </c>
      <c r="T33" s="14">
        <f>IF(AND(OR($D33="支出",$D33="振替",$D33="残高調整",$D33="貯金"),$C33="予算",$F33="夫銀行"),$J33,0)</f>
        <v>0</v>
      </c>
      <c r="U33" s="14">
        <f>IF(AND(OR($D33="収入",$D33="振替",$D33="残高調整",$D33="借入",$D33="貯金"),$C33="予算",$E33="妻銀行"),$J33,0)</f>
        <v>0</v>
      </c>
      <c r="V33" s="14">
        <f>IF(AND(OR($D33="支出",$D33="振替",$D33="残高調整",$D33="貯金"),$C33="予算",$F33="妻銀行"),$J33,0)</f>
        <v>0</v>
      </c>
      <c r="W33" s="14">
        <f t="shared" si="8"/>
        <v>0</v>
      </c>
      <c r="X33" s="14">
        <f t="shared" si="9"/>
        <v>0</v>
      </c>
      <c r="Y33" s="14">
        <f t="shared" si="3"/>
        <v>50000</v>
      </c>
      <c r="Z33" s="14">
        <f t="shared" si="4"/>
        <v>50000</v>
      </c>
      <c r="AA33" s="14">
        <f>IF(AND(OR($D33="収入",$D33="振替",$D33="残高調整",$D33="借入",$D33="貯金"),$C33="実施",$E33="夫現金"),$J33,0)</f>
        <v>0</v>
      </c>
      <c r="AB33" s="14">
        <f>IF(AND(OR($D33="支出",$D33="振替",$D33="残高調整",$D33="貯金"),$C33="実施",$F33="夫現金"),$J33,0)</f>
        <v>0</v>
      </c>
      <c r="AC33" s="14">
        <f>IF(AND(OR($D33="収入",$D33="振替",$D33="残高調整",$D33="借入",$D33="貯金"),$C33="実施",$E33="妻現金"),$J33,0)</f>
        <v>0</v>
      </c>
      <c r="AD33" s="14">
        <f>IF(AND(OR($D33="支出",$D33="振替",$D33="残高調整",$D33="貯金"),$C33="実施",$F33="妻現金"),$J33,0)</f>
        <v>0</v>
      </c>
      <c r="AE33" s="14">
        <f>IF(AND(OR($D33="収入",$D33="振替",$D33="残高調整",$D33="借入",$D33="貯金"),$C33="実施",$E33="夫銀行"),$J33,0)</f>
        <v>0</v>
      </c>
      <c r="AF33" s="14">
        <f>IF(AND(OR($D33="支出",$D33="振替",$D33="残高調整",$D33="貯金"),$C33="実施",$F33="夫銀行"),$J33,0)</f>
        <v>50000</v>
      </c>
      <c r="AG33" s="14">
        <f>IF(AND(OR($D33="収入",$D33="振替",$D33="残高調整",$D33="借入",$D33="貯金"),$C33="実施",$E33="妻銀行"),$J33,0)</f>
        <v>0</v>
      </c>
      <c r="AH33" s="14">
        <f>IF(AND(OR($D33="支出",$D33="振替",$D33="残高調整",$D33="貯金"),$C33="実施",$F33="妻銀行"),$J33,0)</f>
        <v>0</v>
      </c>
      <c r="AI33" s="14">
        <f t="shared" si="5"/>
        <v>50000</v>
      </c>
      <c r="AJ33" s="14">
        <f t="shared" si="6"/>
        <v>0</v>
      </c>
    </row>
    <row r="34" spans="1:36" x14ac:dyDescent="0.4">
      <c r="A34" s="3">
        <v>44985</v>
      </c>
      <c r="B34" s="13" t="str">
        <f t="shared" si="0"/>
        <v>火</v>
      </c>
      <c r="C34" s="13" t="s">
        <v>21</v>
      </c>
      <c r="D34" s="13" t="s">
        <v>25</v>
      </c>
      <c r="E34" s="4"/>
      <c r="F34" s="4" t="s">
        <v>145</v>
      </c>
      <c r="G34" s="4" t="s">
        <v>36</v>
      </c>
      <c r="H34" s="4" t="s">
        <v>109</v>
      </c>
      <c r="I34" s="4"/>
      <c r="J34" s="14">
        <v>5000</v>
      </c>
      <c r="K34" s="14">
        <f t="shared" si="7"/>
        <v>875335</v>
      </c>
      <c r="L34" s="14">
        <f>L33+収支明細_完成!$Y34-収支明細_完成!$Z34</f>
        <v>875335</v>
      </c>
      <c r="M34" s="14">
        <f t="shared" si="1"/>
        <v>0</v>
      </c>
      <c r="N34" s="14">
        <f t="shared" si="2"/>
        <v>0</v>
      </c>
      <c r="O34" s="14">
        <f>IF(AND(OR($D34="収入",$D34="振替",$D34="残高調整",$D34="借入",$D34="貯金"),$C34="予算",$E34="夫現金"),$J34,0)</f>
        <v>0</v>
      </c>
      <c r="P34" s="14">
        <f>IF(AND(OR($D34="支出",$D34="振替",$D34="残高調整",$D34="貯金"),$C34="予算",$F34="夫現金"),$J34,0)</f>
        <v>0</v>
      </c>
      <c r="Q34" s="14">
        <f>IF(AND(OR($D34="収入",$D34="振替",$D34="残高調整",$D34="借入",$D34="貯金"),$C34="予算",$E34="妻現金"),$J34,0)</f>
        <v>0</v>
      </c>
      <c r="R34" s="14">
        <f>IF(AND(OR($D34="支出",$D34="振替",$D34="残高調整",$D34="貯金"),$C34="予算",$F34="妻現金"),$J34,0)</f>
        <v>0</v>
      </c>
      <c r="S34" s="14">
        <f>IF(AND(OR($D34="収入",$D34="振替",$D34="残高調整",$D34="借入",$D34="貯金"),$C34="予算",$E34="夫銀行"),$J34,0)</f>
        <v>0</v>
      </c>
      <c r="T34" s="14">
        <f>IF(AND(OR($D34="支出",$D34="振替",$D34="残高調整",$D34="貯金"),$C34="予算",$F34="夫銀行"),$J34,0)</f>
        <v>0</v>
      </c>
      <c r="U34" s="14">
        <f>IF(AND(OR($D34="収入",$D34="振替",$D34="残高調整",$D34="借入",$D34="貯金"),$C34="予算",$E34="妻銀行"),$J34,0)</f>
        <v>0</v>
      </c>
      <c r="V34" s="14">
        <f>IF(AND(OR($D34="支出",$D34="振替",$D34="残高調整",$D34="貯金"),$C34="予算",$F34="妻銀行"),$J34,0)</f>
        <v>0</v>
      </c>
      <c r="W34" s="14">
        <f t="shared" si="8"/>
        <v>0</v>
      </c>
      <c r="X34" s="14">
        <f t="shared" si="9"/>
        <v>0</v>
      </c>
      <c r="Y34" s="14">
        <f t="shared" si="3"/>
        <v>0</v>
      </c>
      <c r="Z34" s="14">
        <f t="shared" si="4"/>
        <v>5000</v>
      </c>
      <c r="AA34" s="14">
        <f>IF(AND(OR($D34="収入",$D34="振替",$D34="残高調整",$D34="借入",$D34="貯金"),$C34="実施",$E34="夫現金"),$J34,0)</f>
        <v>0</v>
      </c>
      <c r="AB34" s="14">
        <f>IF(AND(OR($D34="支出",$D34="振替",$D34="残高調整",$D34="貯金"),$C34="実施",$F34="夫現金"),$J34,0)</f>
        <v>0</v>
      </c>
      <c r="AC34" s="14">
        <f>IF(AND(OR($D34="収入",$D34="振替",$D34="残高調整",$D34="借入",$D34="貯金"),$C34="実施",$E34="妻現金"),$J34,0)</f>
        <v>0</v>
      </c>
      <c r="AD34" s="14">
        <f>IF(AND(OR($D34="支出",$D34="振替",$D34="残高調整",$D34="貯金"),$C34="実施",$F34="妻現金"),$J34,0)</f>
        <v>0</v>
      </c>
      <c r="AE34" s="14">
        <f>IF(AND(OR($D34="収入",$D34="振替",$D34="残高調整",$D34="借入",$D34="貯金"),$C34="実施",$E34="夫銀行"),$J34,0)</f>
        <v>0</v>
      </c>
      <c r="AF34" s="14">
        <f>IF(AND(OR($D34="支出",$D34="振替",$D34="残高調整",$D34="貯金"),$C34="実施",$F34="夫銀行"),$J34,0)</f>
        <v>5000</v>
      </c>
      <c r="AG34" s="14">
        <f>IF(AND(OR($D34="収入",$D34="振替",$D34="残高調整",$D34="借入",$D34="貯金"),$C34="実施",$E34="妻銀行"),$J34,0)</f>
        <v>0</v>
      </c>
      <c r="AH34" s="14">
        <f>IF(AND(OR($D34="支出",$D34="振替",$D34="残高調整",$D34="貯金"),$C34="実施",$F34="妻銀行"),$J34,0)</f>
        <v>0</v>
      </c>
      <c r="AI34" s="14">
        <f t="shared" si="5"/>
        <v>0</v>
      </c>
      <c r="AJ34" s="14">
        <f t="shared" si="6"/>
        <v>0</v>
      </c>
    </row>
    <row r="35" spans="1:36" x14ac:dyDescent="0.4">
      <c r="A35" s="3">
        <v>44985</v>
      </c>
      <c r="B35" s="13" t="str">
        <f t="shared" si="0"/>
        <v>火</v>
      </c>
      <c r="C35" s="13" t="s">
        <v>21</v>
      </c>
      <c r="D35" s="13" t="s">
        <v>25</v>
      </c>
      <c r="E35" s="4"/>
      <c r="F35" s="4" t="s">
        <v>145</v>
      </c>
      <c r="G35" s="4" t="s">
        <v>41</v>
      </c>
      <c r="H35" s="4" t="s">
        <v>110</v>
      </c>
      <c r="I35" s="4"/>
      <c r="J35" s="14">
        <v>35000</v>
      </c>
      <c r="K35" s="14">
        <f t="shared" si="7"/>
        <v>840335</v>
      </c>
      <c r="L35" s="14">
        <f>L34+収支明細_完成!$Y35-収支明細_完成!$Z35</f>
        <v>840335</v>
      </c>
      <c r="M35" s="14">
        <f t="shared" si="1"/>
        <v>0</v>
      </c>
      <c r="N35" s="14">
        <f t="shared" si="2"/>
        <v>0</v>
      </c>
      <c r="O35" s="14">
        <f>IF(AND(OR($D35="収入",$D35="振替",$D35="残高調整",$D35="借入",$D35="貯金"),$C35="予算",$E35="夫現金"),$J35,0)</f>
        <v>0</v>
      </c>
      <c r="P35" s="14">
        <f>IF(AND(OR($D35="支出",$D35="振替",$D35="残高調整",$D35="貯金"),$C35="予算",$F35="夫現金"),$J35,0)</f>
        <v>0</v>
      </c>
      <c r="Q35" s="14">
        <f>IF(AND(OR($D35="収入",$D35="振替",$D35="残高調整",$D35="借入",$D35="貯金"),$C35="予算",$E35="妻現金"),$J35,0)</f>
        <v>0</v>
      </c>
      <c r="R35" s="14">
        <f>IF(AND(OR($D35="支出",$D35="振替",$D35="残高調整",$D35="貯金"),$C35="予算",$F35="妻現金"),$J35,0)</f>
        <v>0</v>
      </c>
      <c r="S35" s="14">
        <f>IF(AND(OR($D35="収入",$D35="振替",$D35="残高調整",$D35="借入",$D35="貯金"),$C35="予算",$E35="夫銀行"),$J35,0)</f>
        <v>0</v>
      </c>
      <c r="T35" s="14">
        <f>IF(AND(OR($D35="支出",$D35="振替",$D35="残高調整",$D35="貯金"),$C35="予算",$F35="夫銀行"),$J35,0)</f>
        <v>0</v>
      </c>
      <c r="U35" s="14">
        <f>IF(AND(OR($D35="収入",$D35="振替",$D35="残高調整",$D35="借入",$D35="貯金"),$C35="予算",$E35="妻銀行"),$J35,0)</f>
        <v>0</v>
      </c>
      <c r="V35" s="14">
        <f>IF(AND(OR($D35="支出",$D35="振替",$D35="残高調整",$D35="貯金"),$C35="予算",$F35="妻銀行"),$J35,0)</f>
        <v>0</v>
      </c>
      <c r="W35" s="14">
        <f t="shared" si="8"/>
        <v>0</v>
      </c>
      <c r="X35" s="14">
        <f t="shared" si="9"/>
        <v>0</v>
      </c>
      <c r="Y35" s="14">
        <f t="shared" si="3"/>
        <v>0</v>
      </c>
      <c r="Z35" s="14">
        <f t="shared" si="4"/>
        <v>35000</v>
      </c>
      <c r="AA35" s="14">
        <f>IF(AND(OR($D35="収入",$D35="振替",$D35="残高調整",$D35="借入",$D35="貯金"),$C35="実施",$E35="夫現金"),$J35,0)</f>
        <v>0</v>
      </c>
      <c r="AB35" s="14">
        <f>IF(AND(OR($D35="支出",$D35="振替",$D35="残高調整",$D35="貯金"),$C35="実施",$F35="夫現金"),$J35,0)</f>
        <v>0</v>
      </c>
      <c r="AC35" s="14">
        <f>IF(AND(OR($D35="収入",$D35="振替",$D35="残高調整",$D35="借入",$D35="貯金"),$C35="実施",$E35="妻現金"),$J35,0)</f>
        <v>0</v>
      </c>
      <c r="AD35" s="14">
        <f>IF(AND(OR($D35="支出",$D35="振替",$D35="残高調整",$D35="貯金"),$C35="実施",$F35="妻現金"),$J35,0)</f>
        <v>0</v>
      </c>
      <c r="AE35" s="14">
        <f>IF(AND(OR($D35="収入",$D35="振替",$D35="残高調整",$D35="借入",$D35="貯金"),$C35="実施",$E35="夫銀行"),$J35,0)</f>
        <v>0</v>
      </c>
      <c r="AF35" s="14">
        <f>IF(AND(OR($D35="支出",$D35="振替",$D35="残高調整",$D35="貯金"),$C35="実施",$F35="夫銀行"),$J35,0)</f>
        <v>35000</v>
      </c>
      <c r="AG35" s="14">
        <f>IF(AND(OR($D35="収入",$D35="振替",$D35="残高調整",$D35="借入",$D35="貯金"),$C35="実施",$E35="妻銀行"),$J35,0)</f>
        <v>0</v>
      </c>
      <c r="AH35" s="14">
        <f>IF(AND(OR($D35="支出",$D35="振替",$D35="残高調整",$D35="貯金"),$C35="実施",$F35="妻銀行"),$J35,0)</f>
        <v>0</v>
      </c>
      <c r="AI35" s="14">
        <f t="shared" si="5"/>
        <v>0</v>
      </c>
      <c r="AJ35" s="14">
        <f t="shared" si="6"/>
        <v>0</v>
      </c>
    </row>
    <row r="36" spans="1:36" x14ac:dyDescent="0.4">
      <c r="A36" s="3">
        <v>44985</v>
      </c>
      <c r="B36" s="13" t="str">
        <f t="shared" si="0"/>
        <v>火</v>
      </c>
      <c r="C36" s="13" t="s">
        <v>21</v>
      </c>
      <c r="D36" s="13" t="s">
        <v>25</v>
      </c>
      <c r="E36" s="4"/>
      <c r="F36" s="4" t="s">
        <v>145</v>
      </c>
      <c r="G36" s="4" t="s">
        <v>41</v>
      </c>
      <c r="H36" s="4" t="s">
        <v>111</v>
      </c>
      <c r="I36" s="4"/>
      <c r="J36" s="14">
        <v>34000</v>
      </c>
      <c r="K36" s="14">
        <f t="shared" si="7"/>
        <v>806335</v>
      </c>
      <c r="L36" s="14">
        <f>L35+収支明細_完成!$Y36-収支明細_完成!$Z36</f>
        <v>806335</v>
      </c>
      <c r="M36" s="14">
        <f t="shared" si="1"/>
        <v>0</v>
      </c>
      <c r="N36" s="14">
        <f t="shared" si="2"/>
        <v>0</v>
      </c>
      <c r="O36" s="14">
        <f>IF(AND(OR($D36="収入",$D36="振替",$D36="残高調整",$D36="借入",$D36="貯金"),$C36="予算",$E36="夫現金"),$J36,0)</f>
        <v>0</v>
      </c>
      <c r="P36" s="14">
        <f>IF(AND(OR($D36="支出",$D36="振替",$D36="残高調整",$D36="貯金"),$C36="予算",$F36="夫現金"),$J36,0)</f>
        <v>0</v>
      </c>
      <c r="Q36" s="14">
        <f>IF(AND(OR($D36="収入",$D36="振替",$D36="残高調整",$D36="借入",$D36="貯金"),$C36="予算",$E36="妻現金"),$J36,0)</f>
        <v>0</v>
      </c>
      <c r="R36" s="14">
        <f>IF(AND(OR($D36="支出",$D36="振替",$D36="残高調整",$D36="貯金"),$C36="予算",$F36="妻現金"),$J36,0)</f>
        <v>0</v>
      </c>
      <c r="S36" s="14">
        <f>IF(AND(OR($D36="収入",$D36="振替",$D36="残高調整",$D36="借入",$D36="貯金"),$C36="予算",$E36="夫銀行"),$J36,0)</f>
        <v>0</v>
      </c>
      <c r="T36" s="14">
        <f>IF(AND(OR($D36="支出",$D36="振替",$D36="残高調整",$D36="貯金"),$C36="予算",$F36="夫銀行"),$J36,0)</f>
        <v>0</v>
      </c>
      <c r="U36" s="14">
        <f>IF(AND(OR($D36="収入",$D36="振替",$D36="残高調整",$D36="借入",$D36="貯金"),$C36="予算",$E36="妻銀行"),$J36,0)</f>
        <v>0</v>
      </c>
      <c r="V36" s="14">
        <f>IF(AND(OR($D36="支出",$D36="振替",$D36="残高調整",$D36="貯金"),$C36="予算",$F36="妻銀行"),$J36,0)</f>
        <v>0</v>
      </c>
      <c r="W36" s="14">
        <f t="shared" si="8"/>
        <v>0</v>
      </c>
      <c r="X36" s="14">
        <f t="shared" si="9"/>
        <v>0</v>
      </c>
      <c r="Y36" s="14">
        <f t="shared" si="3"/>
        <v>0</v>
      </c>
      <c r="Z36" s="14">
        <f t="shared" si="4"/>
        <v>34000</v>
      </c>
      <c r="AA36" s="14">
        <f>IF(AND(OR($D36="収入",$D36="振替",$D36="残高調整",$D36="借入",$D36="貯金"),$C36="実施",$E36="夫現金"),$J36,0)</f>
        <v>0</v>
      </c>
      <c r="AB36" s="14">
        <f>IF(AND(OR($D36="支出",$D36="振替",$D36="残高調整",$D36="貯金"),$C36="実施",$F36="夫現金"),$J36,0)</f>
        <v>0</v>
      </c>
      <c r="AC36" s="14">
        <f>IF(AND(OR($D36="収入",$D36="振替",$D36="残高調整",$D36="借入",$D36="貯金"),$C36="実施",$E36="妻現金"),$J36,0)</f>
        <v>0</v>
      </c>
      <c r="AD36" s="14">
        <f>IF(AND(OR($D36="支出",$D36="振替",$D36="残高調整",$D36="貯金"),$C36="実施",$F36="妻現金"),$J36,0)</f>
        <v>0</v>
      </c>
      <c r="AE36" s="14">
        <f>IF(AND(OR($D36="収入",$D36="振替",$D36="残高調整",$D36="借入",$D36="貯金"),$C36="実施",$E36="夫銀行"),$J36,0)</f>
        <v>0</v>
      </c>
      <c r="AF36" s="14">
        <f>IF(AND(OR($D36="支出",$D36="振替",$D36="残高調整",$D36="貯金"),$C36="実施",$F36="夫銀行"),$J36,0)</f>
        <v>34000</v>
      </c>
      <c r="AG36" s="14">
        <f>IF(AND(OR($D36="収入",$D36="振替",$D36="残高調整",$D36="借入",$D36="貯金"),$C36="実施",$E36="妻銀行"),$J36,0)</f>
        <v>0</v>
      </c>
      <c r="AH36" s="14">
        <f>IF(AND(OR($D36="支出",$D36="振替",$D36="残高調整",$D36="貯金"),$C36="実施",$F36="妻銀行"),$J36,0)</f>
        <v>0</v>
      </c>
      <c r="AI36" s="14">
        <f t="shared" si="5"/>
        <v>0</v>
      </c>
      <c r="AJ36" s="14">
        <f t="shared" si="6"/>
        <v>0</v>
      </c>
    </row>
    <row r="37" spans="1:36" x14ac:dyDescent="0.4">
      <c r="A37" s="3">
        <v>44985</v>
      </c>
      <c r="B37" s="13" t="str">
        <f t="shared" si="0"/>
        <v>火</v>
      </c>
      <c r="C37" s="13" t="s">
        <v>21</v>
      </c>
      <c r="D37" s="13" t="s">
        <v>15</v>
      </c>
      <c r="E37" s="4" t="s">
        <v>15</v>
      </c>
      <c r="F37" s="4" t="s">
        <v>160</v>
      </c>
      <c r="G37" s="4" t="s">
        <v>15</v>
      </c>
      <c r="H37" s="4"/>
      <c r="I37" s="4"/>
      <c r="J37" s="14">
        <v>30000</v>
      </c>
      <c r="K37" s="14">
        <f t="shared" ref="K37:K39" si="10">K36+SUM(M37,Y37)-SUM(N37,Z37)</f>
        <v>806335</v>
      </c>
      <c r="L37" s="14">
        <f>L36+収支明細_完成!$Y37-収支明細_完成!$Z37</f>
        <v>806335</v>
      </c>
      <c r="M37" s="14">
        <f>SUMPRODUCT((MOD(COLUMN($O37:$X37),2)=1)*($O37:$X37))</f>
        <v>0</v>
      </c>
      <c r="N37" s="14">
        <f>SUMPRODUCT((MOD(COLUMN($O37:$X37),2)=0)*($O37:$X37))</f>
        <v>0</v>
      </c>
      <c r="O37" s="14">
        <f>IF(AND(OR($D37="収入",$D37="振替",$D37="残高調整",$D37="借入",$D37="貯金"),$C37="予算",$E37="夫現金"),$J37,0)</f>
        <v>0</v>
      </c>
      <c r="P37" s="14">
        <f>IF(AND(OR($D37="支出",$D37="振替",$D37="残高調整",$D37="貯金"),$C37="予算",$F37="夫現金"),$J37,0)</f>
        <v>0</v>
      </c>
      <c r="Q37" s="14">
        <f>IF(AND(OR($D37="収入",$D37="振替",$D37="残高調整",$D37="借入",$D37="貯金"),$C37="予算",$E37="妻現金"),$J37,0)</f>
        <v>0</v>
      </c>
      <c r="R37" s="14">
        <f>IF(AND(OR($D37="支出",$D37="振替",$D37="残高調整",$D37="貯金"),$C37="予算",$F37="妻現金"),$J37,0)</f>
        <v>0</v>
      </c>
      <c r="S37" s="14">
        <f>IF(AND(OR($D37="収入",$D37="振替",$D37="残高調整",$D37="借入",$D37="貯金"),$C37="予算",$E37="夫銀行"),$J37,0)</f>
        <v>0</v>
      </c>
      <c r="T37" s="14">
        <f>IF(AND(OR($D37="支出",$D37="振替",$D37="残高調整",$D37="貯金"),$C37="予算",$F37="夫銀行"),$J37,0)</f>
        <v>0</v>
      </c>
      <c r="U37" s="14">
        <f>IF(AND(OR($D37="収入",$D37="振替",$D37="残高調整",$D37="借入",$D37="貯金"),$C37="予算",$E37="妻銀行"),$J37,0)</f>
        <v>0</v>
      </c>
      <c r="V37" s="14">
        <f>IF(AND(OR($D37="支出",$D37="振替",$D37="残高調整",$D37="貯金"),$C37="予算",$F37="妻銀行"),$J37,0)</f>
        <v>0</v>
      </c>
      <c r="W37" s="14">
        <f t="shared" si="8"/>
        <v>0</v>
      </c>
      <c r="X37" s="14">
        <f t="shared" si="9"/>
        <v>0</v>
      </c>
      <c r="Y37" s="14">
        <f>SUMPRODUCT((MOD(COLUMN($AA37:$AJ37),2)=1)*($AA37:$AJ37))</f>
        <v>30000</v>
      </c>
      <c r="Z37" s="14">
        <f>SUMPRODUCT((MOD(COLUMN($AA37:$AJ37),2)=0)*($AA37:$AJ37))</f>
        <v>30000</v>
      </c>
      <c r="AA37" s="14">
        <f>IF(AND(OR($D37="収入",$D37="振替",$D37="残高調整",$D37="借入",$D37="貯金"),$C37="実施",$E37="夫現金"),$J37,0)</f>
        <v>0</v>
      </c>
      <c r="AB37" s="14">
        <f>IF(AND(OR($D37="支出",$D37="振替",$D37="残高調整",$D37="貯金"),$C37="実施",$F37="夫現金"),$J37,0)</f>
        <v>0</v>
      </c>
      <c r="AC37" s="14">
        <f>IF(AND(OR($D37="収入",$D37="振替",$D37="残高調整",$D37="借入",$D37="貯金"),$C37="実施",$E37="妻現金"),$J37,0)</f>
        <v>0</v>
      </c>
      <c r="AD37" s="14">
        <f>IF(AND(OR($D37="支出",$D37="振替",$D37="残高調整",$D37="貯金"),$C37="実施",$F37="妻現金"),$J37,0)</f>
        <v>0</v>
      </c>
      <c r="AE37" s="14">
        <f>IF(AND(OR($D37="収入",$D37="振替",$D37="残高調整",$D37="借入",$D37="貯金"),$C37="実施",$E37="夫銀行"),$J37,0)</f>
        <v>0</v>
      </c>
      <c r="AF37" s="14">
        <f>IF(AND(OR($D37="支出",$D37="振替",$D37="残高調整",$D37="貯金"),$C37="実施",$F37="夫銀行"),$J37,0)</f>
        <v>0</v>
      </c>
      <c r="AG37" s="14">
        <f>IF(AND(OR($D37="収入",$D37="振替",$D37="残高調整",$D37="借入",$D37="貯金"),$C37="実施",$E37="妻銀行"),$J37,0)</f>
        <v>0</v>
      </c>
      <c r="AH37" s="14">
        <f>IF(AND(OR($D37="支出",$D37="振替",$D37="残高調整",$D37="貯金"),$C37="実施",$F37="妻銀行"),$J37,0)</f>
        <v>30000</v>
      </c>
      <c r="AI37" s="14">
        <f t="shared" si="5"/>
        <v>30000</v>
      </c>
      <c r="AJ37" s="14">
        <f t="shared" si="6"/>
        <v>0</v>
      </c>
    </row>
    <row r="38" spans="1:36" x14ac:dyDescent="0.4">
      <c r="A38" s="3">
        <v>44986</v>
      </c>
      <c r="B38" s="13" t="str">
        <f t="shared" si="0"/>
        <v>水</v>
      </c>
      <c r="C38" s="13" t="s">
        <v>21</v>
      </c>
      <c r="D38" s="13" t="s">
        <v>25</v>
      </c>
      <c r="E38" s="4" t="s">
        <v>144</v>
      </c>
      <c r="F38" s="4" t="s">
        <v>145</v>
      </c>
      <c r="G38" s="4" t="s">
        <v>131</v>
      </c>
      <c r="H38" s="4" t="s">
        <v>156</v>
      </c>
      <c r="I38" s="4" t="s">
        <v>157</v>
      </c>
      <c r="J38" s="14">
        <v>30000</v>
      </c>
      <c r="K38" s="14">
        <f t="shared" si="10"/>
        <v>776335</v>
      </c>
      <c r="L38" s="14">
        <f>L37+収支明細_完成!$Y38-収支明細_完成!$Z38</f>
        <v>776335</v>
      </c>
      <c r="M38" s="14">
        <f t="shared" si="1"/>
        <v>0</v>
      </c>
      <c r="N38" s="14">
        <f t="shared" si="2"/>
        <v>0</v>
      </c>
      <c r="O38" s="14">
        <f>IF(AND(OR($D38="収入",$D38="振替",$D38="残高調整",$D38="借入",$D38="貯金"),$C38="予算",$E38="夫現金"),$J38,0)</f>
        <v>0</v>
      </c>
      <c r="P38" s="14">
        <f>IF(AND(OR($D38="支出",$D38="振替",$D38="残高調整",$D38="貯金"),$C38="予算",$F38="夫現金"),$J38,0)</f>
        <v>0</v>
      </c>
      <c r="Q38" s="14">
        <f>IF(AND(OR($D38="収入",$D38="振替",$D38="残高調整",$D38="借入",$D38="貯金"),$C38="予算",$E38="妻現金"),$J38,0)</f>
        <v>0</v>
      </c>
      <c r="R38" s="14">
        <f>IF(AND(OR($D38="支出",$D38="振替",$D38="残高調整",$D38="貯金"),$C38="予算",$F38="妻現金"),$J38,0)</f>
        <v>0</v>
      </c>
      <c r="S38" s="14">
        <f>IF(AND(OR($D38="収入",$D38="振替",$D38="残高調整",$D38="借入",$D38="貯金"),$C38="予算",$E38="夫銀行"),$J38,0)</f>
        <v>0</v>
      </c>
      <c r="T38" s="14">
        <f>IF(AND(OR($D38="支出",$D38="振替",$D38="残高調整",$D38="貯金"),$C38="予算",$F38="夫銀行"),$J38,0)</f>
        <v>0</v>
      </c>
      <c r="U38" s="14">
        <f>IF(AND(OR($D38="収入",$D38="振替",$D38="残高調整",$D38="借入",$D38="貯金"),$C38="予算",$E38="妻銀行"),$J38,0)</f>
        <v>0</v>
      </c>
      <c r="V38" s="14">
        <f>IF(AND(OR($D38="支出",$D38="振替",$D38="残高調整",$D38="貯金"),$C38="予算",$F38="妻銀行"),$J38,0)</f>
        <v>0</v>
      </c>
      <c r="W38" s="14">
        <f t="shared" si="8"/>
        <v>0</v>
      </c>
      <c r="X38" s="14">
        <f t="shared" si="9"/>
        <v>0</v>
      </c>
      <c r="Y38" s="14">
        <f t="shared" si="3"/>
        <v>0</v>
      </c>
      <c r="Z38" s="14">
        <f t="shared" si="4"/>
        <v>30000</v>
      </c>
      <c r="AA38" s="14">
        <f>IF(AND(OR($D38="収入",$D38="振替",$D38="残高調整",$D38="借入",$D38="貯金"),$C38="実施",$E38="夫現金"),$J38,0)</f>
        <v>0</v>
      </c>
      <c r="AB38" s="14">
        <f>IF(AND(OR($D38="支出",$D38="振替",$D38="残高調整",$D38="貯金"),$C38="実施",$F38="夫現金"),$J38,0)</f>
        <v>0</v>
      </c>
      <c r="AC38" s="14">
        <f>IF(AND(OR($D38="収入",$D38="振替",$D38="残高調整",$D38="借入",$D38="貯金"),$C38="実施",$E38="妻現金"),$J38,0)</f>
        <v>0</v>
      </c>
      <c r="AD38" s="14">
        <f>IF(AND(OR($D38="支出",$D38="振替",$D38="残高調整",$D38="貯金"),$C38="実施",$F38="妻現金"),$J38,0)</f>
        <v>0</v>
      </c>
      <c r="AE38" s="14">
        <f>IF(AND(OR($D38="収入",$D38="振替",$D38="残高調整",$D38="借入",$D38="貯金"),$C38="実施",$E38="夫銀行"),$J38,0)</f>
        <v>0</v>
      </c>
      <c r="AF38" s="14">
        <f>IF(AND(OR($D38="支出",$D38="振替",$D38="残高調整",$D38="貯金"),$C38="実施",$F38="夫銀行"),$J38,0)</f>
        <v>30000</v>
      </c>
      <c r="AG38" s="14">
        <f>IF(AND(OR($D38="収入",$D38="振替",$D38="残高調整",$D38="借入",$D38="貯金"),$C38="実施",$E38="妻銀行"),$J38,0)</f>
        <v>0</v>
      </c>
      <c r="AH38" s="14">
        <f>IF(AND(OR($D38="支出",$D38="振替",$D38="残高調整",$D38="貯金"),$C38="実施",$F38="妻銀行"),$J38,0)</f>
        <v>0</v>
      </c>
      <c r="AI38" s="14">
        <f t="shared" si="5"/>
        <v>0</v>
      </c>
      <c r="AJ38" s="14">
        <f t="shared" si="6"/>
        <v>0</v>
      </c>
    </row>
    <row r="39" spans="1:36" x14ac:dyDescent="0.4">
      <c r="A39" s="3">
        <v>44986</v>
      </c>
      <c r="B39" s="13" t="str">
        <f t="shared" si="0"/>
        <v>水</v>
      </c>
      <c r="C39" s="13" t="s">
        <v>21</v>
      </c>
      <c r="D39" s="13" t="s">
        <v>25</v>
      </c>
      <c r="E39" s="4" t="s">
        <v>159</v>
      </c>
      <c r="F39" s="4" t="s">
        <v>145</v>
      </c>
      <c r="G39" s="4" t="s">
        <v>131</v>
      </c>
      <c r="H39" s="4" t="s">
        <v>171</v>
      </c>
      <c r="I39" s="4" t="s">
        <v>172</v>
      </c>
      <c r="J39" s="14">
        <v>15000</v>
      </c>
      <c r="K39" s="14">
        <f t="shared" si="10"/>
        <v>761335</v>
      </c>
      <c r="L39" s="14">
        <f>L38+収支明細_完成!$Y39-収支明細_完成!$Z39</f>
        <v>761335</v>
      </c>
      <c r="M39" s="14">
        <f t="shared" si="1"/>
        <v>0</v>
      </c>
      <c r="N39" s="14">
        <f t="shared" si="2"/>
        <v>0</v>
      </c>
      <c r="O39" s="14">
        <f>IF(AND(OR($D39="収入",$D39="振替",$D39="残高調整",$D39="借入",$D39="貯金"),$C39="予算",$E39="夫現金"),$J39,0)</f>
        <v>0</v>
      </c>
      <c r="P39" s="14">
        <f>IF(AND(OR($D39="支出",$D39="振替",$D39="残高調整",$D39="貯金"),$C39="予算",$F39="夫現金"),$J39,0)</f>
        <v>0</v>
      </c>
      <c r="Q39" s="14">
        <f>IF(AND(OR($D39="収入",$D39="振替",$D39="残高調整",$D39="借入",$D39="貯金"),$C39="予算",$E39="妻現金"),$J39,0)</f>
        <v>0</v>
      </c>
      <c r="R39" s="14">
        <f>IF(AND(OR($D39="支出",$D39="振替",$D39="残高調整",$D39="貯金"),$C39="予算",$F39="妻現金"),$J39,0)</f>
        <v>0</v>
      </c>
      <c r="S39" s="14">
        <f>IF(AND(OR($D39="収入",$D39="振替",$D39="残高調整",$D39="借入",$D39="貯金"),$C39="予算",$E39="夫銀行"),$J39,0)</f>
        <v>0</v>
      </c>
      <c r="T39" s="14">
        <f>IF(AND(OR($D39="支出",$D39="振替",$D39="残高調整",$D39="貯金"),$C39="予算",$F39="夫銀行"),$J39,0)</f>
        <v>0</v>
      </c>
      <c r="U39" s="14">
        <f>IF(AND(OR($D39="収入",$D39="振替",$D39="残高調整",$D39="借入",$D39="貯金"),$C39="予算",$E39="妻銀行"),$J39,0)</f>
        <v>0</v>
      </c>
      <c r="V39" s="14">
        <f>IF(AND(OR($D39="支出",$D39="振替",$D39="残高調整",$D39="貯金"),$C39="予算",$F39="妻銀行"),$J39,0)</f>
        <v>0</v>
      </c>
      <c r="W39" s="14">
        <f t="shared" si="8"/>
        <v>0</v>
      </c>
      <c r="X39" s="14">
        <f t="shared" si="9"/>
        <v>0</v>
      </c>
      <c r="Y39" s="14">
        <f t="shared" si="3"/>
        <v>0</v>
      </c>
      <c r="Z39" s="14">
        <f t="shared" si="4"/>
        <v>15000</v>
      </c>
      <c r="AA39" s="14">
        <f>IF(AND(OR($D39="収入",$D39="振替",$D39="残高調整",$D39="借入",$D39="貯金"),$C39="実施",$E39="夫現金"),$J39,0)</f>
        <v>0</v>
      </c>
      <c r="AB39" s="14">
        <f>IF(AND(OR($D39="支出",$D39="振替",$D39="残高調整",$D39="貯金"),$C39="実施",$F39="夫現金"),$J39,0)</f>
        <v>0</v>
      </c>
      <c r="AC39" s="14">
        <f>IF(AND(OR($D39="収入",$D39="振替",$D39="残高調整",$D39="借入",$D39="貯金"),$C39="実施",$E39="妻現金"),$J39,0)</f>
        <v>0</v>
      </c>
      <c r="AD39" s="14">
        <f>IF(AND(OR($D39="支出",$D39="振替",$D39="残高調整",$D39="貯金"),$C39="実施",$F39="妻現金"),$J39,0)</f>
        <v>0</v>
      </c>
      <c r="AE39" s="14">
        <f>IF(AND(OR($D39="収入",$D39="振替",$D39="残高調整",$D39="借入",$D39="貯金"),$C39="実施",$E39="夫銀行"),$J39,0)</f>
        <v>0</v>
      </c>
      <c r="AF39" s="14">
        <f>IF(AND(OR($D39="支出",$D39="振替",$D39="残高調整",$D39="貯金"),$C39="実施",$F39="夫銀行"),$J39,0)</f>
        <v>15000</v>
      </c>
      <c r="AG39" s="14">
        <f>IF(AND(OR($D39="収入",$D39="振替",$D39="残高調整",$D39="借入",$D39="貯金"),$C39="実施",$E39="妻銀行"),$J39,0)</f>
        <v>0</v>
      </c>
      <c r="AH39" s="14">
        <f>IF(AND(OR($D39="支出",$D39="振替",$D39="残高調整",$D39="貯金"),$C39="実施",$F39="妻銀行"),$J39,0)</f>
        <v>0</v>
      </c>
      <c r="AI39" s="14">
        <f t="shared" si="5"/>
        <v>0</v>
      </c>
      <c r="AJ39" s="14">
        <f t="shared" si="6"/>
        <v>0</v>
      </c>
    </row>
    <row r="40" spans="1:36" x14ac:dyDescent="0.4">
      <c r="A40" s="3">
        <v>44986</v>
      </c>
      <c r="B40" s="13" t="str">
        <f t="shared" si="0"/>
        <v>水</v>
      </c>
      <c r="C40" s="13" t="s">
        <v>21</v>
      </c>
      <c r="D40" s="13" t="s">
        <v>25</v>
      </c>
      <c r="E40" s="4"/>
      <c r="F40" s="4" t="s">
        <v>145</v>
      </c>
      <c r="G40" s="4" t="s">
        <v>33</v>
      </c>
      <c r="H40" s="4" t="s">
        <v>103</v>
      </c>
      <c r="I40" s="4"/>
      <c r="J40" s="14">
        <v>31367</v>
      </c>
      <c r="K40" s="14">
        <f t="shared" si="7"/>
        <v>729968</v>
      </c>
      <c r="L40" s="14">
        <f>L39+収支明細_完成!$Y40-収支明細_完成!$Z40</f>
        <v>729968</v>
      </c>
      <c r="M40" s="14">
        <f t="shared" si="1"/>
        <v>0</v>
      </c>
      <c r="N40" s="14">
        <f t="shared" si="2"/>
        <v>0</v>
      </c>
      <c r="O40" s="14">
        <f>IF(AND(OR($D40="収入",$D40="振替",$D40="残高調整",$D40="借入",$D40="貯金"),$C40="予算",$E40="夫現金"),$J40,0)</f>
        <v>0</v>
      </c>
      <c r="P40" s="14">
        <f>IF(AND(OR($D40="支出",$D40="振替",$D40="残高調整",$D40="貯金"),$C40="予算",$F40="夫現金"),$J40,0)</f>
        <v>0</v>
      </c>
      <c r="Q40" s="14">
        <f>IF(AND(OR($D40="収入",$D40="振替",$D40="残高調整",$D40="借入",$D40="貯金"),$C40="予算",$E40="妻現金"),$J40,0)</f>
        <v>0</v>
      </c>
      <c r="R40" s="14">
        <f>IF(AND(OR($D40="支出",$D40="振替",$D40="残高調整",$D40="貯金"),$C40="予算",$F40="妻現金"),$J40,0)</f>
        <v>0</v>
      </c>
      <c r="S40" s="14">
        <f>IF(AND(OR($D40="収入",$D40="振替",$D40="残高調整",$D40="借入",$D40="貯金"),$C40="予算",$E40="夫銀行"),$J40,0)</f>
        <v>0</v>
      </c>
      <c r="T40" s="14">
        <f>IF(AND(OR($D40="支出",$D40="振替",$D40="残高調整",$D40="貯金"),$C40="予算",$F40="夫銀行"),$J40,0)</f>
        <v>0</v>
      </c>
      <c r="U40" s="14">
        <f>IF(AND(OR($D40="収入",$D40="振替",$D40="残高調整",$D40="借入",$D40="貯金"),$C40="予算",$E40="妻銀行"),$J40,0)</f>
        <v>0</v>
      </c>
      <c r="V40" s="14">
        <f>IF(AND(OR($D40="支出",$D40="振替",$D40="残高調整",$D40="貯金"),$C40="予算",$F40="妻銀行"),$J40,0)</f>
        <v>0</v>
      </c>
      <c r="W40" s="14">
        <f t="shared" si="8"/>
        <v>0</v>
      </c>
      <c r="X40" s="14">
        <f t="shared" si="9"/>
        <v>0</v>
      </c>
      <c r="Y40" s="14">
        <f t="shared" si="3"/>
        <v>0</v>
      </c>
      <c r="Z40" s="14">
        <f t="shared" si="4"/>
        <v>31367</v>
      </c>
      <c r="AA40" s="14">
        <f>IF(AND(OR($D40="収入",$D40="振替",$D40="残高調整",$D40="借入",$D40="貯金"),$C40="実施",$E40="夫現金"),$J40,0)</f>
        <v>0</v>
      </c>
      <c r="AB40" s="14">
        <f>IF(AND(OR($D40="支出",$D40="振替",$D40="残高調整",$D40="貯金"),$C40="実施",$F40="夫現金"),$J40,0)</f>
        <v>0</v>
      </c>
      <c r="AC40" s="14">
        <f>IF(AND(OR($D40="収入",$D40="振替",$D40="残高調整",$D40="借入",$D40="貯金"),$C40="実施",$E40="妻現金"),$J40,0)</f>
        <v>0</v>
      </c>
      <c r="AD40" s="14">
        <f>IF(AND(OR($D40="支出",$D40="振替",$D40="残高調整",$D40="貯金"),$C40="実施",$F40="妻現金"),$J40,0)</f>
        <v>0</v>
      </c>
      <c r="AE40" s="14">
        <f>IF(AND(OR($D40="収入",$D40="振替",$D40="残高調整",$D40="借入",$D40="貯金"),$C40="実施",$E40="夫銀行"),$J40,0)</f>
        <v>0</v>
      </c>
      <c r="AF40" s="14">
        <f>IF(AND(OR($D40="支出",$D40="振替",$D40="残高調整",$D40="貯金"),$C40="実施",$F40="夫銀行"),$J40,0)</f>
        <v>31367</v>
      </c>
      <c r="AG40" s="14">
        <f>IF(AND(OR($D40="収入",$D40="振替",$D40="残高調整",$D40="借入",$D40="貯金"),$C40="実施",$E40="妻銀行"),$J40,0)</f>
        <v>0</v>
      </c>
      <c r="AH40" s="14">
        <f>IF(AND(OR($D40="支出",$D40="振替",$D40="残高調整",$D40="貯金"),$C40="実施",$F40="妻銀行"),$J40,0)</f>
        <v>0</v>
      </c>
      <c r="AI40" s="14">
        <f t="shared" si="5"/>
        <v>0</v>
      </c>
      <c r="AJ40" s="14">
        <f t="shared" si="6"/>
        <v>0</v>
      </c>
    </row>
    <row r="41" spans="1:36" x14ac:dyDescent="0.4">
      <c r="A41" s="3">
        <v>44986</v>
      </c>
      <c r="B41" s="13" t="str">
        <f t="shared" si="0"/>
        <v>水</v>
      </c>
      <c r="C41" s="13" t="s">
        <v>21</v>
      </c>
      <c r="D41" s="13" t="s">
        <v>25</v>
      </c>
      <c r="E41" s="4"/>
      <c r="F41" s="4" t="s">
        <v>145</v>
      </c>
      <c r="G41" s="4" t="s">
        <v>34</v>
      </c>
      <c r="H41" s="4" t="s">
        <v>54</v>
      </c>
      <c r="I41" s="4"/>
      <c r="J41" s="14">
        <v>7164</v>
      </c>
      <c r="K41" s="14">
        <f t="shared" si="7"/>
        <v>722804</v>
      </c>
      <c r="L41" s="14">
        <f>L40+収支明細_完成!$Y41-収支明細_完成!$Z41</f>
        <v>722804</v>
      </c>
      <c r="M41" s="14">
        <f t="shared" si="1"/>
        <v>0</v>
      </c>
      <c r="N41" s="14">
        <f t="shared" si="2"/>
        <v>0</v>
      </c>
      <c r="O41" s="14">
        <f>IF(AND(OR($D41="収入",$D41="振替",$D41="残高調整",$D41="借入",$D41="貯金"),$C41="予算",$E41="夫現金"),$J41,0)</f>
        <v>0</v>
      </c>
      <c r="P41" s="14">
        <f>IF(AND(OR($D41="支出",$D41="振替",$D41="残高調整",$D41="貯金"),$C41="予算",$F41="夫現金"),$J41,0)</f>
        <v>0</v>
      </c>
      <c r="Q41" s="14">
        <f>IF(AND(OR($D41="収入",$D41="振替",$D41="残高調整",$D41="借入",$D41="貯金"),$C41="予算",$E41="妻現金"),$J41,0)</f>
        <v>0</v>
      </c>
      <c r="R41" s="14">
        <f>IF(AND(OR($D41="支出",$D41="振替",$D41="残高調整",$D41="貯金"),$C41="予算",$F41="妻現金"),$J41,0)</f>
        <v>0</v>
      </c>
      <c r="S41" s="14">
        <f>IF(AND(OR($D41="収入",$D41="振替",$D41="残高調整",$D41="借入",$D41="貯金"),$C41="予算",$E41="夫銀行"),$J41,0)</f>
        <v>0</v>
      </c>
      <c r="T41" s="14">
        <f>IF(AND(OR($D41="支出",$D41="振替",$D41="残高調整",$D41="貯金"),$C41="予算",$F41="夫銀行"),$J41,0)</f>
        <v>0</v>
      </c>
      <c r="U41" s="14">
        <f>IF(AND(OR($D41="収入",$D41="振替",$D41="残高調整",$D41="借入",$D41="貯金"),$C41="予算",$E41="妻銀行"),$J41,0)</f>
        <v>0</v>
      </c>
      <c r="V41" s="14">
        <f>IF(AND(OR($D41="支出",$D41="振替",$D41="残高調整",$D41="貯金"),$C41="予算",$F41="妻銀行"),$J41,0)</f>
        <v>0</v>
      </c>
      <c r="W41" s="14">
        <f t="shared" si="8"/>
        <v>0</v>
      </c>
      <c r="X41" s="14">
        <f t="shared" si="9"/>
        <v>0</v>
      </c>
      <c r="Y41" s="14">
        <f t="shared" si="3"/>
        <v>0</v>
      </c>
      <c r="Z41" s="14">
        <f t="shared" si="4"/>
        <v>7164</v>
      </c>
      <c r="AA41" s="14">
        <f>IF(AND(OR($D41="収入",$D41="振替",$D41="残高調整",$D41="借入",$D41="貯金"),$C41="実施",$E41="夫現金"),$J41,0)</f>
        <v>0</v>
      </c>
      <c r="AB41" s="14">
        <f>IF(AND(OR($D41="支出",$D41="振替",$D41="残高調整",$D41="貯金"),$C41="実施",$F41="夫現金"),$J41,0)</f>
        <v>0</v>
      </c>
      <c r="AC41" s="14">
        <f>IF(AND(OR($D41="収入",$D41="振替",$D41="残高調整",$D41="借入",$D41="貯金"),$C41="実施",$E41="妻現金"),$J41,0)</f>
        <v>0</v>
      </c>
      <c r="AD41" s="14">
        <f>IF(AND(OR($D41="支出",$D41="振替",$D41="残高調整",$D41="貯金"),$C41="実施",$F41="妻現金"),$J41,0)</f>
        <v>0</v>
      </c>
      <c r="AE41" s="14">
        <f>IF(AND(OR($D41="収入",$D41="振替",$D41="残高調整",$D41="借入",$D41="貯金"),$C41="実施",$E41="夫銀行"),$J41,0)</f>
        <v>0</v>
      </c>
      <c r="AF41" s="14">
        <f>IF(AND(OR($D41="支出",$D41="振替",$D41="残高調整",$D41="貯金"),$C41="実施",$F41="夫銀行"),$J41,0)</f>
        <v>7164</v>
      </c>
      <c r="AG41" s="14">
        <f>IF(AND(OR($D41="収入",$D41="振替",$D41="残高調整",$D41="借入",$D41="貯金"),$C41="実施",$E41="妻銀行"),$J41,0)</f>
        <v>0</v>
      </c>
      <c r="AH41" s="14">
        <f>IF(AND(OR($D41="支出",$D41="振替",$D41="残高調整",$D41="貯金"),$C41="実施",$F41="妻銀行"),$J41,0)</f>
        <v>0</v>
      </c>
      <c r="AI41" s="14">
        <f t="shared" si="5"/>
        <v>0</v>
      </c>
      <c r="AJ41" s="14">
        <f t="shared" si="6"/>
        <v>0</v>
      </c>
    </row>
    <row r="42" spans="1:36" x14ac:dyDescent="0.4">
      <c r="A42" s="3">
        <v>45005</v>
      </c>
      <c r="B42" s="13" t="str">
        <f t="shared" si="0"/>
        <v>月</v>
      </c>
      <c r="C42" s="13" t="s">
        <v>21</v>
      </c>
      <c r="D42" s="13" t="s">
        <v>25</v>
      </c>
      <c r="E42" s="4"/>
      <c r="F42" s="4" t="s">
        <v>145</v>
      </c>
      <c r="G42" s="4" t="s">
        <v>42</v>
      </c>
      <c r="H42" s="4" t="s">
        <v>104</v>
      </c>
      <c r="I42" s="4"/>
      <c r="J42" s="14">
        <v>20000</v>
      </c>
      <c r="K42" s="14">
        <f t="shared" si="7"/>
        <v>702804</v>
      </c>
      <c r="L42" s="14">
        <f>L41+収支明細_完成!$Y42-収支明細_完成!$Z42</f>
        <v>702804</v>
      </c>
      <c r="M42" s="14">
        <f t="shared" si="1"/>
        <v>0</v>
      </c>
      <c r="N42" s="14">
        <f t="shared" si="2"/>
        <v>0</v>
      </c>
      <c r="O42" s="14">
        <f>IF(AND(OR($D42="収入",$D42="振替",$D42="残高調整",$D42="借入",$D42="貯金"),$C42="予算",$E42="夫現金"),$J42,0)</f>
        <v>0</v>
      </c>
      <c r="P42" s="14">
        <f>IF(AND(OR($D42="支出",$D42="振替",$D42="残高調整",$D42="貯金"),$C42="予算",$F42="夫現金"),$J42,0)</f>
        <v>0</v>
      </c>
      <c r="Q42" s="14">
        <f>IF(AND(OR($D42="収入",$D42="振替",$D42="残高調整",$D42="借入",$D42="貯金"),$C42="予算",$E42="妻現金"),$J42,0)</f>
        <v>0</v>
      </c>
      <c r="R42" s="14">
        <f>IF(AND(OR($D42="支出",$D42="振替",$D42="残高調整",$D42="貯金"),$C42="予算",$F42="妻現金"),$J42,0)</f>
        <v>0</v>
      </c>
      <c r="S42" s="14">
        <f>IF(AND(OR($D42="収入",$D42="振替",$D42="残高調整",$D42="借入",$D42="貯金"),$C42="予算",$E42="夫銀行"),$J42,0)</f>
        <v>0</v>
      </c>
      <c r="T42" s="14">
        <f>IF(AND(OR($D42="支出",$D42="振替",$D42="残高調整",$D42="貯金"),$C42="予算",$F42="夫銀行"),$J42,0)</f>
        <v>0</v>
      </c>
      <c r="U42" s="14">
        <f>IF(AND(OR($D42="収入",$D42="振替",$D42="残高調整",$D42="借入",$D42="貯金"),$C42="予算",$E42="妻銀行"),$J42,0)</f>
        <v>0</v>
      </c>
      <c r="V42" s="14">
        <f>IF(AND(OR($D42="支出",$D42="振替",$D42="残高調整",$D42="貯金"),$C42="予算",$F42="妻銀行"),$J42,0)</f>
        <v>0</v>
      </c>
      <c r="W42" s="14">
        <f t="shared" si="8"/>
        <v>0</v>
      </c>
      <c r="X42" s="14">
        <f t="shared" si="9"/>
        <v>0</v>
      </c>
      <c r="Y42" s="14">
        <f t="shared" si="3"/>
        <v>0</v>
      </c>
      <c r="Z42" s="14">
        <f t="shared" si="4"/>
        <v>20000</v>
      </c>
      <c r="AA42" s="14">
        <f>IF(AND(OR($D42="収入",$D42="振替",$D42="残高調整",$D42="借入",$D42="貯金"),$C42="実施",$E42="夫現金"),$J42,0)</f>
        <v>0</v>
      </c>
      <c r="AB42" s="14">
        <f>IF(AND(OR($D42="支出",$D42="振替",$D42="残高調整",$D42="貯金"),$C42="実施",$F42="夫現金"),$J42,0)</f>
        <v>0</v>
      </c>
      <c r="AC42" s="14">
        <f>IF(AND(OR($D42="収入",$D42="振替",$D42="残高調整",$D42="借入",$D42="貯金"),$C42="実施",$E42="妻現金"),$J42,0)</f>
        <v>0</v>
      </c>
      <c r="AD42" s="14">
        <f>IF(AND(OR($D42="支出",$D42="振替",$D42="残高調整",$D42="貯金"),$C42="実施",$F42="妻現金"),$J42,0)</f>
        <v>0</v>
      </c>
      <c r="AE42" s="14">
        <f>IF(AND(OR($D42="収入",$D42="振替",$D42="残高調整",$D42="借入",$D42="貯金"),$C42="実施",$E42="夫銀行"),$J42,0)</f>
        <v>0</v>
      </c>
      <c r="AF42" s="14">
        <f>IF(AND(OR($D42="支出",$D42="振替",$D42="残高調整",$D42="貯金"),$C42="実施",$F42="夫銀行"),$J42,0)</f>
        <v>20000</v>
      </c>
      <c r="AG42" s="14">
        <f>IF(AND(OR($D42="収入",$D42="振替",$D42="残高調整",$D42="借入",$D42="貯金"),$C42="実施",$E42="妻銀行"),$J42,0)</f>
        <v>0</v>
      </c>
      <c r="AH42" s="14">
        <f>IF(AND(OR($D42="支出",$D42="振替",$D42="残高調整",$D42="貯金"),$C42="実施",$F42="妻銀行"),$J42,0)</f>
        <v>0</v>
      </c>
      <c r="AI42" s="14">
        <f t="shared" si="5"/>
        <v>0</v>
      </c>
      <c r="AJ42" s="14">
        <f t="shared" si="6"/>
        <v>0</v>
      </c>
    </row>
    <row r="43" spans="1:36" x14ac:dyDescent="0.4">
      <c r="A43" s="3">
        <v>45009</v>
      </c>
      <c r="B43" s="13" t="str">
        <f t="shared" si="0"/>
        <v>金</v>
      </c>
      <c r="C43" s="13" t="s">
        <v>21</v>
      </c>
      <c r="D43" s="13" t="s">
        <v>24</v>
      </c>
      <c r="E43" s="4" t="s">
        <v>145</v>
      </c>
      <c r="F43" s="4"/>
      <c r="G43" s="4" t="s">
        <v>30</v>
      </c>
      <c r="H43" s="4" t="s">
        <v>155</v>
      </c>
      <c r="I43" s="4"/>
      <c r="J43" s="14">
        <v>300000</v>
      </c>
      <c r="K43" s="14">
        <f t="shared" si="7"/>
        <v>1002804</v>
      </c>
      <c r="L43" s="14">
        <f>L42+収支明細_完成!$Y43-収支明細_完成!$Z43</f>
        <v>1002804</v>
      </c>
      <c r="M43" s="14">
        <f t="shared" si="1"/>
        <v>0</v>
      </c>
      <c r="N43" s="14">
        <f t="shared" si="2"/>
        <v>0</v>
      </c>
      <c r="O43" s="14">
        <f>IF(AND(OR($D43="収入",$D43="振替",$D43="残高調整",$D43="借入",$D43="貯金"),$C43="予算",$E43="夫現金"),$J43,0)</f>
        <v>0</v>
      </c>
      <c r="P43" s="14">
        <f>IF(AND(OR($D43="支出",$D43="振替",$D43="残高調整",$D43="貯金"),$C43="予算",$F43="夫現金"),$J43,0)</f>
        <v>0</v>
      </c>
      <c r="Q43" s="14">
        <f>IF(AND(OR($D43="収入",$D43="振替",$D43="残高調整",$D43="借入",$D43="貯金"),$C43="予算",$E43="妻現金"),$J43,0)</f>
        <v>0</v>
      </c>
      <c r="R43" s="14">
        <f>IF(AND(OR($D43="支出",$D43="振替",$D43="残高調整",$D43="貯金"),$C43="予算",$F43="妻現金"),$J43,0)</f>
        <v>0</v>
      </c>
      <c r="S43" s="14">
        <f>IF(AND(OR($D43="収入",$D43="振替",$D43="残高調整",$D43="借入",$D43="貯金"),$C43="予算",$E43="夫銀行"),$J43,0)</f>
        <v>0</v>
      </c>
      <c r="T43" s="14">
        <f>IF(AND(OR($D43="支出",$D43="振替",$D43="残高調整",$D43="貯金"),$C43="予算",$F43="夫銀行"),$J43,0)</f>
        <v>0</v>
      </c>
      <c r="U43" s="14">
        <f>IF(AND(OR($D43="収入",$D43="振替",$D43="残高調整",$D43="借入",$D43="貯金"),$C43="予算",$E43="妻銀行"),$J43,0)</f>
        <v>0</v>
      </c>
      <c r="V43" s="14">
        <f>IF(AND(OR($D43="支出",$D43="振替",$D43="残高調整",$D43="貯金"),$C43="予算",$F43="妻銀行"),$J43,0)</f>
        <v>0</v>
      </c>
      <c r="W43" s="14">
        <f t="shared" si="8"/>
        <v>0</v>
      </c>
      <c r="X43" s="14">
        <f t="shared" si="9"/>
        <v>0</v>
      </c>
      <c r="Y43" s="14">
        <f t="shared" si="3"/>
        <v>300000</v>
      </c>
      <c r="Z43" s="14">
        <f t="shared" si="4"/>
        <v>0</v>
      </c>
      <c r="AA43" s="14">
        <f>IF(AND(OR($D43="収入",$D43="振替",$D43="残高調整",$D43="借入",$D43="貯金"),$C43="実施",$E43="夫現金"),$J43,0)</f>
        <v>0</v>
      </c>
      <c r="AB43" s="14">
        <f>IF(AND(OR($D43="支出",$D43="振替",$D43="残高調整",$D43="貯金"),$C43="実施",$F43="夫現金"),$J43,0)</f>
        <v>0</v>
      </c>
      <c r="AC43" s="14">
        <f>IF(AND(OR($D43="収入",$D43="振替",$D43="残高調整",$D43="借入",$D43="貯金"),$C43="実施",$E43="妻現金"),$J43,0)</f>
        <v>0</v>
      </c>
      <c r="AD43" s="14">
        <f>IF(AND(OR($D43="支出",$D43="振替",$D43="残高調整",$D43="貯金"),$C43="実施",$F43="妻現金"),$J43,0)</f>
        <v>0</v>
      </c>
      <c r="AE43" s="14">
        <f>IF(AND(OR($D43="収入",$D43="振替",$D43="残高調整",$D43="借入",$D43="貯金"),$C43="実施",$E43="夫銀行"),$J43,0)</f>
        <v>300000</v>
      </c>
      <c r="AF43" s="14">
        <f>IF(AND(OR($D43="支出",$D43="振替",$D43="残高調整",$D43="貯金"),$C43="実施",$F43="夫銀行"),$J43,0)</f>
        <v>0</v>
      </c>
      <c r="AG43" s="14">
        <f>IF(AND(OR($D43="収入",$D43="振替",$D43="残高調整",$D43="借入",$D43="貯金"),$C43="実施",$E43="妻銀行"),$J43,0)</f>
        <v>0</v>
      </c>
      <c r="AH43" s="14">
        <f>IF(AND(OR($D43="支出",$D43="振替",$D43="残高調整",$D43="貯金"),$C43="実施",$F43="妻銀行"),$J43,0)</f>
        <v>0</v>
      </c>
      <c r="AI43" s="14">
        <f t="shared" si="5"/>
        <v>0</v>
      </c>
      <c r="AJ43" s="14">
        <f t="shared" si="6"/>
        <v>0</v>
      </c>
    </row>
    <row r="44" spans="1:36" x14ac:dyDescent="0.4">
      <c r="A44" s="3">
        <v>45012</v>
      </c>
      <c r="B44" s="13" t="str">
        <f t="shared" si="0"/>
        <v>月</v>
      </c>
      <c r="C44" s="13" t="s">
        <v>21</v>
      </c>
      <c r="D44" s="13" t="s">
        <v>25</v>
      </c>
      <c r="E44" s="4"/>
      <c r="F44" s="4" t="s">
        <v>28</v>
      </c>
      <c r="G44" s="4" t="s">
        <v>39</v>
      </c>
      <c r="H44" s="4" t="s">
        <v>28</v>
      </c>
      <c r="I44" s="4"/>
      <c r="J44" s="14">
        <v>20000</v>
      </c>
      <c r="K44" s="14">
        <f t="shared" si="7"/>
        <v>1002804</v>
      </c>
      <c r="L44" s="14">
        <f>L43+収支明細_完成!$Y44-収支明細_完成!$Z44</f>
        <v>1002804</v>
      </c>
      <c r="M44" s="14">
        <f t="shared" si="1"/>
        <v>0</v>
      </c>
      <c r="N44" s="14">
        <f t="shared" si="2"/>
        <v>0</v>
      </c>
      <c r="O44" s="14">
        <f>IF(AND(OR($D44="収入",$D44="振替",$D44="残高調整",$D44="借入",$D44="貯金"),$C44="予算",$E44="夫現金"),$J44,0)</f>
        <v>0</v>
      </c>
      <c r="P44" s="14">
        <f>IF(AND(OR($D44="支出",$D44="振替",$D44="残高調整",$D44="貯金"),$C44="予算",$F44="夫現金"),$J44,0)</f>
        <v>0</v>
      </c>
      <c r="Q44" s="14">
        <f>IF(AND(OR($D44="収入",$D44="振替",$D44="残高調整",$D44="借入",$D44="貯金"),$C44="予算",$E44="妻現金"),$J44,0)</f>
        <v>0</v>
      </c>
      <c r="R44" s="14">
        <f>IF(AND(OR($D44="支出",$D44="振替",$D44="残高調整",$D44="貯金"),$C44="予算",$F44="妻現金"),$J44,0)</f>
        <v>0</v>
      </c>
      <c r="S44" s="14">
        <f>IF(AND(OR($D44="収入",$D44="振替",$D44="残高調整",$D44="借入",$D44="貯金"),$C44="予算",$E44="夫銀行"),$J44,0)</f>
        <v>0</v>
      </c>
      <c r="T44" s="14">
        <f>IF(AND(OR($D44="支出",$D44="振替",$D44="残高調整",$D44="貯金"),$C44="予算",$F44="夫銀行"),$J44,0)</f>
        <v>0</v>
      </c>
      <c r="U44" s="14">
        <f>IF(AND(OR($D44="収入",$D44="振替",$D44="残高調整",$D44="借入",$D44="貯金"),$C44="予算",$E44="妻銀行"),$J44,0)</f>
        <v>0</v>
      </c>
      <c r="V44" s="14">
        <f>IF(AND(OR($D44="支出",$D44="振替",$D44="残高調整",$D44="貯金"),$C44="予算",$F44="妻銀行"),$J44,0)</f>
        <v>0</v>
      </c>
      <c r="W44" s="14">
        <f t="shared" si="8"/>
        <v>0</v>
      </c>
      <c r="X44" s="14">
        <f t="shared" si="9"/>
        <v>0</v>
      </c>
      <c r="Y44" s="14">
        <f t="shared" si="3"/>
        <v>0</v>
      </c>
      <c r="Z44" s="14">
        <f t="shared" si="4"/>
        <v>0</v>
      </c>
      <c r="AA44" s="14">
        <f>IF(AND(OR($D44="収入",$D44="振替",$D44="残高調整",$D44="借入",$D44="貯金"),$C44="実施",$E44="夫現金"),$J44,0)</f>
        <v>0</v>
      </c>
      <c r="AB44" s="14">
        <f>IF(AND(OR($D44="支出",$D44="振替",$D44="残高調整",$D44="貯金"),$C44="実施",$F44="夫現金"),$J44,0)</f>
        <v>0</v>
      </c>
      <c r="AC44" s="14">
        <f>IF(AND(OR($D44="収入",$D44="振替",$D44="残高調整",$D44="借入",$D44="貯金"),$C44="実施",$E44="妻現金"),$J44,0)</f>
        <v>0</v>
      </c>
      <c r="AD44" s="14">
        <f>IF(AND(OR($D44="支出",$D44="振替",$D44="残高調整",$D44="貯金"),$C44="実施",$F44="妻現金"),$J44,0)</f>
        <v>0</v>
      </c>
      <c r="AE44" s="14">
        <f>IF(AND(OR($D44="収入",$D44="振替",$D44="残高調整",$D44="借入",$D44="貯金"),$C44="実施",$E44="夫銀行"),$J44,0)</f>
        <v>0</v>
      </c>
      <c r="AF44" s="14">
        <f>IF(AND(OR($D44="支出",$D44="振替",$D44="残高調整",$D44="貯金"),$C44="実施",$F44="夫銀行"),$J44,0)</f>
        <v>0</v>
      </c>
      <c r="AG44" s="14">
        <f>IF(AND(OR($D44="収入",$D44="振替",$D44="残高調整",$D44="借入",$D44="貯金"),$C44="実施",$E44="妻銀行"),$J44,0)</f>
        <v>0</v>
      </c>
      <c r="AH44" s="14">
        <f>IF(AND(OR($D44="支出",$D44="振替",$D44="残高調整",$D44="貯金"),$C44="実施",$F44="妻銀行"),$J44,0)</f>
        <v>0</v>
      </c>
      <c r="AI44" s="14">
        <f t="shared" si="5"/>
        <v>0</v>
      </c>
      <c r="AJ44" s="14">
        <f t="shared" si="6"/>
        <v>0</v>
      </c>
    </row>
    <row r="45" spans="1:36" x14ac:dyDescent="0.4">
      <c r="A45" s="3">
        <v>45016</v>
      </c>
      <c r="B45" s="13" t="str">
        <f t="shared" si="0"/>
        <v>金</v>
      </c>
      <c r="C45" s="13" t="s">
        <v>21</v>
      </c>
      <c r="D45" s="13" t="s">
        <v>24</v>
      </c>
      <c r="E45" s="4" t="s">
        <v>160</v>
      </c>
      <c r="F45" s="4"/>
      <c r="G45" s="4" t="s">
        <v>30</v>
      </c>
      <c r="H45" s="4" t="s">
        <v>170</v>
      </c>
      <c r="I45" s="4"/>
      <c r="J45" s="14">
        <v>70000</v>
      </c>
      <c r="K45" s="14">
        <f t="shared" ref="K45:K52" si="11">K44+SUM(M45,Y45)-SUM(N45,Z45)</f>
        <v>1072804</v>
      </c>
      <c r="L45" s="14">
        <f>L44+収支明細_完成!$Y45-収支明細_完成!$Z45</f>
        <v>1072804</v>
      </c>
      <c r="M45" s="14">
        <f t="shared" si="1"/>
        <v>0</v>
      </c>
      <c r="N45" s="14">
        <f t="shared" si="2"/>
        <v>0</v>
      </c>
      <c r="O45" s="14">
        <f>IF(AND(OR($D45="収入",$D45="振替",$D45="残高調整",$D45="借入",$D45="貯金"),$C45="予算",$E45="夫現金"),$J45,0)</f>
        <v>0</v>
      </c>
      <c r="P45" s="14">
        <f>IF(AND(OR($D45="支出",$D45="振替",$D45="残高調整",$D45="貯金"),$C45="予算",$F45="夫現金"),$J45,0)</f>
        <v>0</v>
      </c>
      <c r="Q45" s="14">
        <f>IF(AND(OR($D45="収入",$D45="振替",$D45="残高調整",$D45="借入",$D45="貯金"),$C45="予算",$E45="妻現金"),$J45,0)</f>
        <v>0</v>
      </c>
      <c r="R45" s="14">
        <f>IF(AND(OR($D45="支出",$D45="振替",$D45="残高調整",$D45="貯金"),$C45="予算",$F45="妻現金"),$J45,0)</f>
        <v>0</v>
      </c>
      <c r="S45" s="14">
        <f>IF(AND(OR($D45="収入",$D45="振替",$D45="残高調整",$D45="借入",$D45="貯金"),$C45="予算",$E45="夫銀行"),$J45,0)</f>
        <v>0</v>
      </c>
      <c r="T45" s="14">
        <f>IF(AND(OR($D45="支出",$D45="振替",$D45="残高調整",$D45="貯金"),$C45="予算",$F45="夫銀行"),$J45,0)</f>
        <v>0</v>
      </c>
      <c r="U45" s="14">
        <f>IF(AND(OR($D45="収入",$D45="振替",$D45="残高調整",$D45="借入",$D45="貯金"),$C45="予算",$E45="妻銀行"),$J45,0)</f>
        <v>0</v>
      </c>
      <c r="V45" s="14">
        <f>IF(AND(OR($D45="支出",$D45="振替",$D45="残高調整",$D45="貯金"),$C45="予算",$F45="妻銀行"),$J45,0)</f>
        <v>0</v>
      </c>
      <c r="W45" s="14">
        <f t="shared" si="8"/>
        <v>0</v>
      </c>
      <c r="X45" s="14">
        <f t="shared" si="9"/>
        <v>0</v>
      </c>
      <c r="Y45" s="14">
        <f t="shared" si="3"/>
        <v>70000</v>
      </c>
      <c r="Z45" s="14">
        <f t="shared" si="4"/>
        <v>0</v>
      </c>
      <c r="AA45" s="14">
        <f>IF(AND(OR($D45="収入",$D45="振替",$D45="残高調整",$D45="借入",$D45="貯金"),$C45="実施",$E45="夫現金"),$J45,0)</f>
        <v>0</v>
      </c>
      <c r="AB45" s="14">
        <f>IF(AND(OR($D45="支出",$D45="振替",$D45="残高調整",$D45="貯金"),$C45="実施",$F45="夫現金"),$J45,0)</f>
        <v>0</v>
      </c>
      <c r="AC45" s="14">
        <f>IF(AND(OR($D45="収入",$D45="振替",$D45="残高調整",$D45="借入",$D45="貯金"),$C45="実施",$E45="妻現金"),$J45,0)</f>
        <v>0</v>
      </c>
      <c r="AD45" s="14">
        <f>IF(AND(OR($D45="支出",$D45="振替",$D45="残高調整",$D45="貯金"),$C45="実施",$F45="妻現金"),$J45,0)</f>
        <v>0</v>
      </c>
      <c r="AE45" s="14">
        <f>IF(AND(OR($D45="収入",$D45="振替",$D45="残高調整",$D45="借入",$D45="貯金"),$C45="実施",$E45="夫銀行"),$J45,0)</f>
        <v>0</v>
      </c>
      <c r="AF45" s="14">
        <f>IF(AND(OR($D45="支出",$D45="振替",$D45="残高調整",$D45="貯金"),$C45="実施",$F45="夫銀行"),$J45,0)</f>
        <v>0</v>
      </c>
      <c r="AG45" s="14">
        <f>IF(AND(OR($D45="収入",$D45="振替",$D45="残高調整",$D45="借入",$D45="貯金"),$C45="実施",$E45="妻銀行"),$J45,0)</f>
        <v>70000</v>
      </c>
      <c r="AH45" s="14">
        <f>IF(AND(OR($D45="支出",$D45="振替",$D45="残高調整",$D45="貯金"),$C45="実施",$F45="妻銀行"),$J45,0)</f>
        <v>0</v>
      </c>
      <c r="AI45" s="14">
        <f t="shared" si="5"/>
        <v>0</v>
      </c>
      <c r="AJ45" s="14">
        <f t="shared" si="6"/>
        <v>0</v>
      </c>
    </row>
    <row r="46" spans="1:36" x14ac:dyDescent="0.4">
      <c r="A46" s="3">
        <v>45016</v>
      </c>
      <c r="B46" s="13" t="str">
        <f t="shared" si="0"/>
        <v>金</v>
      </c>
      <c r="C46" s="13" t="s">
        <v>11</v>
      </c>
      <c r="D46" s="13" t="s">
        <v>25</v>
      </c>
      <c r="E46" s="4"/>
      <c r="F46" s="4" t="s">
        <v>145</v>
      </c>
      <c r="G46" s="4" t="s">
        <v>36</v>
      </c>
      <c r="H46" s="4" t="s">
        <v>105</v>
      </c>
      <c r="I46" s="4"/>
      <c r="J46" s="14">
        <v>10000</v>
      </c>
      <c r="K46" s="14">
        <f t="shared" si="11"/>
        <v>1062804</v>
      </c>
      <c r="L46" s="14">
        <f>L45+収支明細_完成!$Y46-収支明細_完成!$Z46</f>
        <v>1072804</v>
      </c>
      <c r="M46" s="14">
        <f t="shared" si="1"/>
        <v>0</v>
      </c>
      <c r="N46" s="14">
        <f t="shared" si="2"/>
        <v>10000</v>
      </c>
      <c r="O46" s="14">
        <f>IF(AND(OR($D46="収入",$D46="振替",$D46="残高調整",$D46="借入",$D46="貯金"),$C46="予算",$E46="夫現金"),$J46,0)</f>
        <v>0</v>
      </c>
      <c r="P46" s="14">
        <f>IF(AND(OR($D46="支出",$D46="振替",$D46="残高調整",$D46="貯金"),$C46="予算",$F46="夫現金"),$J46,0)</f>
        <v>0</v>
      </c>
      <c r="Q46" s="14">
        <f>IF(AND(OR($D46="収入",$D46="振替",$D46="残高調整",$D46="借入",$D46="貯金"),$C46="予算",$E46="妻現金"),$J46,0)</f>
        <v>0</v>
      </c>
      <c r="R46" s="14">
        <f>IF(AND(OR($D46="支出",$D46="振替",$D46="残高調整",$D46="貯金"),$C46="予算",$F46="妻現金"),$J46,0)</f>
        <v>0</v>
      </c>
      <c r="S46" s="14">
        <f>IF(AND(OR($D46="収入",$D46="振替",$D46="残高調整",$D46="借入",$D46="貯金"),$C46="予算",$E46="夫銀行"),$J46,0)</f>
        <v>0</v>
      </c>
      <c r="T46" s="14">
        <f>IF(AND(OR($D46="支出",$D46="振替",$D46="残高調整",$D46="貯金"),$C46="予算",$F46="夫銀行"),$J46,0)</f>
        <v>10000</v>
      </c>
      <c r="U46" s="14">
        <f>IF(AND(OR($D46="収入",$D46="振替",$D46="残高調整",$D46="借入",$D46="貯金"),$C46="予算",$E46="妻銀行"),$J46,0)</f>
        <v>0</v>
      </c>
      <c r="V46" s="14">
        <f>IF(AND(OR($D46="支出",$D46="振替",$D46="残高調整",$D46="貯金"),$C46="予算",$F46="妻銀行"),$J46,0)</f>
        <v>0</v>
      </c>
      <c r="W46" s="14">
        <f t="shared" si="8"/>
        <v>0</v>
      </c>
      <c r="X46" s="14">
        <f t="shared" si="9"/>
        <v>0</v>
      </c>
      <c r="Y46" s="14">
        <f t="shared" si="3"/>
        <v>0</v>
      </c>
      <c r="Z46" s="14">
        <f t="shared" si="4"/>
        <v>0</v>
      </c>
      <c r="AA46" s="14">
        <f>IF(AND(OR($D46="収入",$D46="振替",$D46="残高調整",$D46="借入",$D46="貯金"),$C46="実施",$E46="夫現金"),$J46,0)</f>
        <v>0</v>
      </c>
      <c r="AB46" s="14">
        <f>IF(AND(OR($D46="支出",$D46="振替",$D46="残高調整",$D46="貯金"),$C46="実施",$F46="夫現金"),$J46,0)</f>
        <v>0</v>
      </c>
      <c r="AC46" s="14">
        <f>IF(AND(OR($D46="収入",$D46="振替",$D46="残高調整",$D46="借入",$D46="貯金"),$C46="実施",$E46="妻現金"),$J46,0)</f>
        <v>0</v>
      </c>
      <c r="AD46" s="14">
        <f>IF(AND(OR($D46="支出",$D46="振替",$D46="残高調整",$D46="貯金"),$C46="実施",$F46="妻現金"),$J46,0)</f>
        <v>0</v>
      </c>
      <c r="AE46" s="14">
        <f>IF(AND(OR($D46="収入",$D46="振替",$D46="残高調整",$D46="借入",$D46="貯金"),$C46="実施",$E46="夫銀行"),$J46,0)</f>
        <v>0</v>
      </c>
      <c r="AF46" s="14">
        <f>IF(AND(OR($D46="支出",$D46="振替",$D46="残高調整",$D46="貯金"),$C46="実施",$F46="夫銀行"),$J46,0)</f>
        <v>0</v>
      </c>
      <c r="AG46" s="14">
        <f>IF(AND(OR($D46="収入",$D46="振替",$D46="残高調整",$D46="借入",$D46="貯金"),$C46="実施",$E46="妻銀行"),$J46,0)</f>
        <v>0</v>
      </c>
      <c r="AH46" s="14">
        <f>IF(AND(OR($D46="支出",$D46="振替",$D46="残高調整",$D46="貯金"),$C46="実施",$F46="妻銀行"),$J46,0)</f>
        <v>0</v>
      </c>
      <c r="AI46" s="14">
        <f t="shared" si="5"/>
        <v>0</v>
      </c>
      <c r="AJ46" s="14">
        <f t="shared" si="6"/>
        <v>0</v>
      </c>
    </row>
    <row r="47" spans="1:36" x14ac:dyDescent="0.4">
      <c r="A47" s="3">
        <v>45016</v>
      </c>
      <c r="B47" s="13" t="str">
        <f t="shared" si="0"/>
        <v>金</v>
      </c>
      <c r="C47" s="13" t="s">
        <v>11</v>
      </c>
      <c r="D47" s="13" t="s">
        <v>25</v>
      </c>
      <c r="E47" s="4"/>
      <c r="F47" s="4" t="s">
        <v>145</v>
      </c>
      <c r="G47" s="4" t="s">
        <v>35</v>
      </c>
      <c r="H47" s="4" t="s">
        <v>106</v>
      </c>
      <c r="I47" s="4"/>
      <c r="J47" s="14">
        <v>20000</v>
      </c>
      <c r="K47" s="14">
        <f t="shared" si="11"/>
        <v>1042804</v>
      </c>
      <c r="L47" s="14">
        <f>L46+収支明細_完成!$Y47-収支明細_完成!$Z47</f>
        <v>1072804</v>
      </c>
      <c r="M47" s="14">
        <f t="shared" si="1"/>
        <v>0</v>
      </c>
      <c r="N47" s="14">
        <f t="shared" si="2"/>
        <v>20000</v>
      </c>
      <c r="O47" s="14">
        <f>IF(AND(OR($D47="収入",$D47="振替",$D47="残高調整",$D47="借入",$D47="貯金"),$C47="予算",$E47="夫現金"),$J47,0)</f>
        <v>0</v>
      </c>
      <c r="P47" s="14">
        <f>IF(AND(OR($D47="支出",$D47="振替",$D47="残高調整",$D47="貯金"),$C47="予算",$F47="夫現金"),$J47,0)</f>
        <v>0</v>
      </c>
      <c r="Q47" s="14">
        <f>IF(AND(OR($D47="収入",$D47="振替",$D47="残高調整",$D47="借入",$D47="貯金"),$C47="予算",$E47="妻現金"),$J47,0)</f>
        <v>0</v>
      </c>
      <c r="R47" s="14">
        <f>IF(AND(OR($D47="支出",$D47="振替",$D47="残高調整",$D47="貯金"),$C47="予算",$F47="妻現金"),$J47,0)</f>
        <v>0</v>
      </c>
      <c r="S47" s="14">
        <f>IF(AND(OR($D47="収入",$D47="振替",$D47="残高調整",$D47="借入",$D47="貯金"),$C47="予算",$E47="夫銀行"),$J47,0)</f>
        <v>0</v>
      </c>
      <c r="T47" s="14">
        <f>IF(AND(OR($D47="支出",$D47="振替",$D47="残高調整",$D47="貯金"),$C47="予算",$F47="夫銀行"),$J47,0)</f>
        <v>20000</v>
      </c>
      <c r="U47" s="14">
        <f>IF(AND(OR($D47="収入",$D47="振替",$D47="残高調整",$D47="借入",$D47="貯金"),$C47="予算",$E47="妻銀行"),$J47,0)</f>
        <v>0</v>
      </c>
      <c r="V47" s="14">
        <f>IF(AND(OR($D47="支出",$D47="振替",$D47="残高調整",$D47="貯金"),$C47="予算",$F47="妻銀行"),$J47,0)</f>
        <v>0</v>
      </c>
      <c r="W47" s="14">
        <f t="shared" si="8"/>
        <v>0</v>
      </c>
      <c r="X47" s="14">
        <f t="shared" si="9"/>
        <v>0</v>
      </c>
      <c r="Y47" s="14">
        <f t="shared" si="3"/>
        <v>0</v>
      </c>
      <c r="Z47" s="14">
        <f t="shared" si="4"/>
        <v>0</v>
      </c>
      <c r="AA47" s="14">
        <f>IF(AND(OR($D47="収入",$D47="振替",$D47="残高調整",$D47="借入",$D47="貯金"),$C47="実施",$E47="夫現金"),$J47,0)</f>
        <v>0</v>
      </c>
      <c r="AB47" s="14">
        <f>IF(AND(OR($D47="支出",$D47="振替",$D47="残高調整",$D47="貯金"),$C47="実施",$F47="夫現金"),$J47,0)</f>
        <v>0</v>
      </c>
      <c r="AC47" s="14">
        <f>IF(AND(OR($D47="収入",$D47="振替",$D47="残高調整",$D47="借入",$D47="貯金"),$C47="実施",$E47="妻現金"),$J47,0)</f>
        <v>0</v>
      </c>
      <c r="AD47" s="14">
        <f>IF(AND(OR($D47="支出",$D47="振替",$D47="残高調整",$D47="貯金"),$C47="実施",$F47="妻現金"),$J47,0)</f>
        <v>0</v>
      </c>
      <c r="AE47" s="14">
        <f>IF(AND(OR($D47="収入",$D47="振替",$D47="残高調整",$D47="借入",$D47="貯金"),$C47="実施",$E47="夫銀行"),$J47,0)</f>
        <v>0</v>
      </c>
      <c r="AF47" s="14">
        <f>IF(AND(OR($D47="支出",$D47="振替",$D47="残高調整",$D47="貯金"),$C47="実施",$F47="夫銀行"),$J47,0)</f>
        <v>0</v>
      </c>
      <c r="AG47" s="14">
        <f>IF(AND(OR($D47="収入",$D47="振替",$D47="残高調整",$D47="借入",$D47="貯金"),$C47="実施",$E47="妻銀行"),$J47,0)</f>
        <v>0</v>
      </c>
      <c r="AH47" s="14">
        <f>IF(AND(OR($D47="支出",$D47="振替",$D47="残高調整",$D47="貯金"),$C47="実施",$F47="妻銀行"),$J47,0)</f>
        <v>0</v>
      </c>
      <c r="AI47" s="14">
        <f t="shared" si="5"/>
        <v>0</v>
      </c>
      <c r="AJ47" s="14">
        <f t="shared" si="6"/>
        <v>0</v>
      </c>
    </row>
    <row r="48" spans="1:36" x14ac:dyDescent="0.4">
      <c r="A48" s="3">
        <v>45016</v>
      </c>
      <c r="B48" s="13" t="str">
        <f t="shared" si="0"/>
        <v>金</v>
      </c>
      <c r="C48" s="13" t="s">
        <v>11</v>
      </c>
      <c r="D48" s="13" t="s">
        <v>25</v>
      </c>
      <c r="E48" s="4"/>
      <c r="F48" s="4" t="s">
        <v>145</v>
      </c>
      <c r="G48" s="4" t="s">
        <v>35</v>
      </c>
      <c r="H48" s="4" t="s">
        <v>58</v>
      </c>
      <c r="I48" s="4"/>
      <c r="J48" s="14">
        <v>6000</v>
      </c>
      <c r="K48" s="14">
        <f t="shared" si="11"/>
        <v>1036804</v>
      </c>
      <c r="L48" s="14">
        <f>L47+収支明細_完成!$Y48-収支明細_完成!$Z48</f>
        <v>1072804</v>
      </c>
      <c r="M48" s="14">
        <f t="shared" si="1"/>
        <v>0</v>
      </c>
      <c r="N48" s="14">
        <f t="shared" si="2"/>
        <v>6000</v>
      </c>
      <c r="O48" s="14">
        <f>IF(AND(OR($D48="収入",$D48="振替",$D48="残高調整",$D48="借入",$D48="貯金"),$C48="予算",$E48="夫現金"),$J48,0)</f>
        <v>0</v>
      </c>
      <c r="P48" s="14">
        <f>IF(AND(OR($D48="支出",$D48="振替",$D48="残高調整",$D48="貯金"),$C48="予算",$F48="夫現金"),$J48,0)</f>
        <v>0</v>
      </c>
      <c r="Q48" s="14">
        <f>IF(AND(OR($D48="収入",$D48="振替",$D48="残高調整",$D48="借入",$D48="貯金"),$C48="予算",$E48="妻現金"),$J48,0)</f>
        <v>0</v>
      </c>
      <c r="R48" s="14">
        <f>IF(AND(OR($D48="支出",$D48="振替",$D48="残高調整",$D48="貯金"),$C48="予算",$F48="妻現金"),$J48,0)</f>
        <v>0</v>
      </c>
      <c r="S48" s="14">
        <f>IF(AND(OR($D48="収入",$D48="振替",$D48="残高調整",$D48="借入",$D48="貯金"),$C48="予算",$E48="夫銀行"),$J48,0)</f>
        <v>0</v>
      </c>
      <c r="T48" s="14">
        <f>IF(AND(OR($D48="支出",$D48="振替",$D48="残高調整",$D48="貯金"),$C48="予算",$F48="夫銀行"),$J48,0)</f>
        <v>6000</v>
      </c>
      <c r="U48" s="14">
        <f>IF(AND(OR($D48="収入",$D48="振替",$D48="残高調整",$D48="借入",$D48="貯金"),$C48="予算",$E48="妻銀行"),$J48,0)</f>
        <v>0</v>
      </c>
      <c r="V48" s="14">
        <f>IF(AND(OR($D48="支出",$D48="振替",$D48="残高調整",$D48="貯金"),$C48="予算",$F48="妻銀行"),$J48,0)</f>
        <v>0</v>
      </c>
      <c r="W48" s="14">
        <f t="shared" si="8"/>
        <v>0</v>
      </c>
      <c r="X48" s="14">
        <f t="shared" si="9"/>
        <v>0</v>
      </c>
      <c r="Y48" s="14">
        <f t="shared" si="3"/>
        <v>0</v>
      </c>
      <c r="Z48" s="14">
        <f t="shared" si="4"/>
        <v>0</v>
      </c>
      <c r="AA48" s="14">
        <f>IF(AND(OR($D48="収入",$D48="振替",$D48="残高調整",$D48="借入",$D48="貯金"),$C48="実施",$E48="夫現金"),$J48,0)</f>
        <v>0</v>
      </c>
      <c r="AB48" s="14">
        <f>IF(AND(OR($D48="支出",$D48="振替",$D48="残高調整",$D48="貯金"),$C48="実施",$F48="夫現金"),$J48,0)</f>
        <v>0</v>
      </c>
      <c r="AC48" s="14">
        <f>IF(AND(OR($D48="収入",$D48="振替",$D48="残高調整",$D48="借入",$D48="貯金"),$C48="実施",$E48="妻現金"),$J48,0)</f>
        <v>0</v>
      </c>
      <c r="AD48" s="14">
        <f>IF(AND(OR($D48="支出",$D48="振替",$D48="残高調整",$D48="貯金"),$C48="実施",$F48="妻現金"),$J48,0)</f>
        <v>0</v>
      </c>
      <c r="AE48" s="14">
        <f>IF(AND(OR($D48="収入",$D48="振替",$D48="残高調整",$D48="借入",$D48="貯金"),$C48="実施",$E48="夫銀行"),$J48,0)</f>
        <v>0</v>
      </c>
      <c r="AF48" s="14">
        <f>IF(AND(OR($D48="支出",$D48="振替",$D48="残高調整",$D48="貯金"),$C48="実施",$F48="夫銀行"),$J48,0)</f>
        <v>0</v>
      </c>
      <c r="AG48" s="14">
        <f>IF(AND(OR($D48="収入",$D48="振替",$D48="残高調整",$D48="借入",$D48="貯金"),$C48="実施",$E48="妻銀行"),$J48,0)</f>
        <v>0</v>
      </c>
      <c r="AH48" s="14">
        <f>IF(AND(OR($D48="支出",$D48="振替",$D48="残高調整",$D48="貯金"),$C48="実施",$F48="妻銀行"),$J48,0)</f>
        <v>0</v>
      </c>
      <c r="AI48" s="14">
        <f t="shared" si="5"/>
        <v>0</v>
      </c>
      <c r="AJ48" s="14">
        <f t="shared" si="6"/>
        <v>0</v>
      </c>
    </row>
    <row r="49" spans="1:36" x14ac:dyDescent="0.4">
      <c r="A49" s="3">
        <v>45016</v>
      </c>
      <c r="B49" s="13" t="str">
        <f t="shared" si="0"/>
        <v>金</v>
      </c>
      <c r="C49" s="13" t="s">
        <v>11</v>
      </c>
      <c r="D49" s="13" t="s">
        <v>25</v>
      </c>
      <c r="E49" s="4"/>
      <c r="F49" s="4" t="s">
        <v>145</v>
      </c>
      <c r="G49" s="4" t="s">
        <v>35</v>
      </c>
      <c r="H49" s="4" t="s">
        <v>107</v>
      </c>
      <c r="I49" s="4"/>
      <c r="J49" s="14">
        <v>8000</v>
      </c>
      <c r="K49" s="14">
        <f t="shared" si="11"/>
        <v>1028804</v>
      </c>
      <c r="L49" s="14">
        <f>L48+収支明細_完成!$Y49-収支明細_完成!$Z49</f>
        <v>1072804</v>
      </c>
      <c r="M49" s="14">
        <f t="shared" si="1"/>
        <v>0</v>
      </c>
      <c r="N49" s="14">
        <f t="shared" si="2"/>
        <v>8000</v>
      </c>
      <c r="O49" s="14">
        <f>IF(AND(OR($D49="収入",$D49="振替",$D49="残高調整",$D49="借入",$D49="貯金"),$C49="予算",$E49="夫現金"),$J49,0)</f>
        <v>0</v>
      </c>
      <c r="P49" s="14">
        <f>IF(AND(OR($D49="支出",$D49="振替",$D49="残高調整",$D49="貯金"),$C49="予算",$F49="夫現金"),$J49,0)</f>
        <v>0</v>
      </c>
      <c r="Q49" s="14">
        <f>IF(AND(OR($D49="収入",$D49="振替",$D49="残高調整",$D49="借入",$D49="貯金"),$C49="予算",$E49="妻現金"),$J49,0)</f>
        <v>0</v>
      </c>
      <c r="R49" s="14">
        <f>IF(AND(OR($D49="支出",$D49="振替",$D49="残高調整",$D49="貯金"),$C49="予算",$F49="妻現金"),$J49,0)</f>
        <v>0</v>
      </c>
      <c r="S49" s="14">
        <f>IF(AND(OR($D49="収入",$D49="振替",$D49="残高調整",$D49="借入",$D49="貯金"),$C49="予算",$E49="夫銀行"),$J49,0)</f>
        <v>0</v>
      </c>
      <c r="T49" s="14">
        <f>IF(AND(OR($D49="支出",$D49="振替",$D49="残高調整",$D49="貯金"),$C49="予算",$F49="夫銀行"),$J49,0)</f>
        <v>8000</v>
      </c>
      <c r="U49" s="14">
        <f>IF(AND(OR($D49="収入",$D49="振替",$D49="残高調整",$D49="借入",$D49="貯金"),$C49="予算",$E49="妻銀行"),$J49,0)</f>
        <v>0</v>
      </c>
      <c r="V49" s="14">
        <f>IF(AND(OR($D49="支出",$D49="振替",$D49="残高調整",$D49="貯金"),$C49="予算",$F49="妻銀行"),$J49,0)</f>
        <v>0</v>
      </c>
      <c r="W49" s="14">
        <f t="shared" si="8"/>
        <v>0</v>
      </c>
      <c r="X49" s="14">
        <f t="shared" si="9"/>
        <v>0</v>
      </c>
      <c r="Y49" s="14">
        <f t="shared" si="3"/>
        <v>0</v>
      </c>
      <c r="Z49" s="14">
        <f t="shared" si="4"/>
        <v>0</v>
      </c>
      <c r="AA49" s="14">
        <f>IF(AND(OR($D49="収入",$D49="振替",$D49="残高調整",$D49="借入",$D49="貯金"),$C49="実施",$E49="夫現金"),$J49,0)</f>
        <v>0</v>
      </c>
      <c r="AB49" s="14">
        <f>IF(AND(OR($D49="支出",$D49="振替",$D49="残高調整",$D49="貯金"),$C49="実施",$F49="夫現金"),$J49,0)</f>
        <v>0</v>
      </c>
      <c r="AC49" s="14">
        <f>IF(AND(OR($D49="収入",$D49="振替",$D49="残高調整",$D49="借入",$D49="貯金"),$C49="実施",$E49="妻現金"),$J49,0)</f>
        <v>0</v>
      </c>
      <c r="AD49" s="14">
        <f>IF(AND(OR($D49="支出",$D49="振替",$D49="残高調整",$D49="貯金"),$C49="実施",$F49="妻現金"),$J49,0)</f>
        <v>0</v>
      </c>
      <c r="AE49" s="14">
        <f>IF(AND(OR($D49="収入",$D49="振替",$D49="残高調整",$D49="借入",$D49="貯金"),$C49="実施",$E49="夫銀行"),$J49,0)</f>
        <v>0</v>
      </c>
      <c r="AF49" s="14">
        <f>IF(AND(OR($D49="支出",$D49="振替",$D49="残高調整",$D49="貯金"),$C49="実施",$F49="夫銀行"),$J49,0)</f>
        <v>0</v>
      </c>
      <c r="AG49" s="14">
        <f>IF(AND(OR($D49="収入",$D49="振替",$D49="残高調整",$D49="借入",$D49="貯金"),$C49="実施",$E49="妻銀行"),$J49,0)</f>
        <v>0</v>
      </c>
      <c r="AH49" s="14">
        <f>IF(AND(OR($D49="支出",$D49="振替",$D49="残高調整",$D49="貯金"),$C49="実施",$F49="妻銀行"),$J49,0)</f>
        <v>0</v>
      </c>
      <c r="AI49" s="14">
        <f t="shared" si="5"/>
        <v>0</v>
      </c>
      <c r="AJ49" s="14">
        <f t="shared" si="6"/>
        <v>0</v>
      </c>
    </row>
    <row r="50" spans="1:36" x14ac:dyDescent="0.4">
      <c r="A50" s="3">
        <v>45016</v>
      </c>
      <c r="B50" s="13" t="str">
        <f t="shared" si="0"/>
        <v>金</v>
      </c>
      <c r="C50" s="13" t="s">
        <v>11</v>
      </c>
      <c r="D50" s="13" t="s">
        <v>25</v>
      </c>
      <c r="E50" s="4"/>
      <c r="F50" s="4" t="s">
        <v>145</v>
      </c>
      <c r="G50" s="4" t="s">
        <v>40</v>
      </c>
      <c r="H50" s="4" t="s">
        <v>108</v>
      </c>
      <c r="I50" s="4"/>
      <c r="J50" s="14">
        <v>100000</v>
      </c>
      <c r="K50" s="14">
        <f t="shared" si="11"/>
        <v>928804</v>
      </c>
      <c r="L50" s="14">
        <f>L49+収支明細_完成!$Y50-収支明細_完成!$Z50</f>
        <v>1072804</v>
      </c>
      <c r="M50" s="14">
        <f t="shared" si="1"/>
        <v>0</v>
      </c>
      <c r="N50" s="14">
        <f t="shared" si="2"/>
        <v>100000</v>
      </c>
      <c r="O50" s="14">
        <f>IF(AND(OR($D50="収入",$D50="振替",$D50="残高調整",$D50="借入",$D50="貯金"),$C50="予算",$E50="夫現金"),$J50,0)</f>
        <v>0</v>
      </c>
      <c r="P50" s="14">
        <f>IF(AND(OR($D50="支出",$D50="振替",$D50="残高調整",$D50="貯金"),$C50="予算",$F50="夫現金"),$J50,0)</f>
        <v>0</v>
      </c>
      <c r="Q50" s="14">
        <f>IF(AND(OR($D50="収入",$D50="振替",$D50="残高調整",$D50="借入",$D50="貯金"),$C50="予算",$E50="妻現金"),$J50,0)</f>
        <v>0</v>
      </c>
      <c r="R50" s="14">
        <f>IF(AND(OR($D50="支出",$D50="振替",$D50="残高調整",$D50="貯金"),$C50="予算",$F50="妻現金"),$J50,0)</f>
        <v>0</v>
      </c>
      <c r="S50" s="14">
        <f>IF(AND(OR($D50="収入",$D50="振替",$D50="残高調整",$D50="借入",$D50="貯金"),$C50="予算",$E50="夫銀行"),$J50,0)</f>
        <v>0</v>
      </c>
      <c r="T50" s="14">
        <f>IF(AND(OR($D50="支出",$D50="振替",$D50="残高調整",$D50="貯金"),$C50="予算",$F50="夫銀行"),$J50,0)</f>
        <v>100000</v>
      </c>
      <c r="U50" s="14">
        <f>IF(AND(OR($D50="収入",$D50="振替",$D50="残高調整",$D50="借入",$D50="貯金"),$C50="予算",$E50="妻銀行"),$J50,0)</f>
        <v>0</v>
      </c>
      <c r="V50" s="14">
        <f>IF(AND(OR($D50="支出",$D50="振替",$D50="残高調整",$D50="貯金"),$C50="予算",$F50="妻銀行"),$J50,0)</f>
        <v>0</v>
      </c>
      <c r="W50" s="14">
        <f t="shared" si="8"/>
        <v>0</v>
      </c>
      <c r="X50" s="14">
        <f t="shared" si="9"/>
        <v>0</v>
      </c>
      <c r="Y50" s="14">
        <f t="shared" si="3"/>
        <v>0</v>
      </c>
      <c r="Z50" s="14">
        <f t="shared" si="4"/>
        <v>0</v>
      </c>
      <c r="AA50" s="14">
        <f>IF(AND(OR($D50="収入",$D50="振替",$D50="残高調整",$D50="借入",$D50="貯金"),$C50="実施",$E50="夫現金"),$J50,0)</f>
        <v>0</v>
      </c>
      <c r="AB50" s="14">
        <f>IF(AND(OR($D50="支出",$D50="振替",$D50="残高調整",$D50="貯金"),$C50="実施",$F50="夫現金"),$J50,0)</f>
        <v>0</v>
      </c>
      <c r="AC50" s="14">
        <f>IF(AND(OR($D50="収入",$D50="振替",$D50="残高調整",$D50="借入",$D50="貯金"),$C50="実施",$E50="妻現金"),$J50,0)</f>
        <v>0</v>
      </c>
      <c r="AD50" s="14">
        <f>IF(AND(OR($D50="支出",$D50="振替",$D50="残高調整",$D50="貯金"),$C50="実施",$F50="妻現金"),$J50,0)</f>
        <v>0</v>
      </c>
      <c r="AE50" s="14">
        <f>IF(AND(OR($D50="収入",$D50="振替",$D50="残高調整",$D50="借入",$D50="貯金"),$C50="実施",$E50="夫銀行"),$J50,0)</f>
        <v>0</v>
      </c>
      <c r="AF50" s="14">
        <f>IF(AND(OR($D50="支出",$D50="振替",$D50="残高調整",$D50="貯金"),$C50="実施",$F50="夫銀行"),$J50,0)</f>
        <v>0</v>
      </c>
      <c r="AG50" s="14">
        <f>IF(AND(OR($D50="収入",$D50="振替",$D50="残高調整",$D50="借入",$D50="貯金"),$C50="実施",$E50="妻銀行"),$J50,0)</f>
        <v>0</v>
      </c>
      <c r="AH50" s="14">
        <f>IF(AND(OR($D50="支出",$D50="振替",$D50="残高調整",$D50="貯金"),$C50="実施",$F50="妻銀行"),$J50,0)</f>
        <v>0</v>
      </c>
      <c r="AI50" s="14">
        <f t="shared" si="5"/>
        <v>0</v>
      </c>
      <c r="AJ50" s="14">
        <f t="shared" si="6"/>
        <v>0</v>
      </c>
    </row>
    <row r="51" spans="1:36" x14ac:dyDescent="0.4">
      <c r="A51" s="3">
        <v>45016</v>
      </c>
      <c r="B51" s="13" t="str">
        <f t="shared" si="0"/>
        <v>金</v>
      </c>
      <c r="C51" s="13" t="s">
        <v>11</v>
      </c>
      <c r="D51" s="13" t="s">
        <v>15</v>
      </c>
      <c r="E51" s="4" t="s">
        <v>15</v>
      </c>
      <c r="F51" s="4" t="s">
        <v>145</v>
      </c>
      <c r="G51" s="4" t="s">
        <v>15</v>
      </c>
      <c r="H51" s="4" t="s">
        <v>15</v>
      </c>
      <c r="I51" s="4"/>
      <c r="J51" s="14">
        <v>50000</v>
      </c>
      <c r="K51" s="14">
        <f t="shared" si="11"/>
        <v>928804</v>
      </c>
      <c r="L51" s="14">
        <f>L50+収支明細_完成!$Y51-収支明細_完成!$Z51</f>
        <v>1072804</v>
      </c>
      <c r="M51" s="14">
        <f t="shared" si="1"/>
        <v>50000</v>
      </c>
      <c r="N51" s="14">
        <f t="shared" si="2"/>
        <v>50000</v>
      </c>
      <c r="O51" s="14">
        <f>IF(AND(OR($D51="収入",$D51="振替",$D51="残高調整",$D51="借入",$D51="貯金"),$C51="予算",$E51="夫現金"),$J51,0)</f>
        <v>0</v>
      </c>
      <c r="P51" s="14">
        <f>IF(AND(OR($D51="支出",$D51="振替",$D51="残高調整",$D51="貯金"),$C51="予算",$F51="夫現金"),$J51,0)</f>
        <v>0</v>
      </c>
      <c r="Q51" s="14">
        <f>IF(AND(OR($D51="収入",$D51="振替",$D51="残高調整",$D51="借入",$D51="貯金"),$C51="予算",$E51="妻現金"),$J51,0)</f>
        <v>0</v>
      </c>
      <c r="R51" s="14">
        <f>IF(AND(OR($D51="支出",$D51="振替",$D51="残高調整",$D51="貯金"),$C51="予算",$F51="妻現金"),$J51,0)</f>
        <v>0</v>
      </c>
      <c r="S51" s="14">
        <f>IF(AND(OR($D51="収入",$D51="振替",$D51="残高調整",$D51="借入",$D51="貯金"),$C51="予算",$E51="夫銀行"),$J51,0)</f>
        <v>0</v>
      </c>
      <c r="T51" s="14">
        <f>IF(AND(OR($D51="支出",$D51="振替",$D51="残高調整",$D51="貯金"),$C51="予算",$F51="夫銀行"),$J51,0)</f>
        <v>50000</v>
      </c>
      <c r="U51" s="14">
        <f>IF(AND(OR($D51="収入",$D51="振替",$D51="残高調整",$D51="借入",$D51="貯金"),$C51="予算",$E51="妻銀行"),$J51,0)</f>
        <v>0</v>
      </c>
      <c r="V51" s="14">
        <f>IF(AND(OR($D51="支出",$D51="振替",$D51="残高調整",$D51="貯金"),$C51="予算",$F51="妻銀行"),$J51,0)</f>
        <v>0</v>
      </c>
      <c r="W51" s="14">
        <f t="shared" si="8"/>
        <v>50000</v>
      </c>
      <c r="X51" s="14">
        <f t="shared" si="9"/>
        <v>0</v>
      </c>
      <c r="Y51" s="14">
        <f t="shared" si="3"/>
        <v>0</v>
      </c>
      <c r="Z51" s="14">
        <f t="shared" si="4"/>
        <v>0</v>
      </c>
      <c r="AA51" s="14">
        <f>IF(AND(OR($D51="収入",$D51="振替",$D51="残高調整",$D51="借入",$D51="貯金"),$C51="実施",$E51="夫現金"),$J51,0)</f>
        <v>0</v>
      </c>
      <c r="AB51" s="14">
        <f>IF(AND(OR($D51="支出",$D51="振替",$D51="残高調整",$D51="貯金"),$C51="実施",$F51="夫現金"),$J51,0)</f>
        <v>0</v>
      </c>
      <c r="AC51" s="14">
        <f>IF(AND(OR($D51="収入",$D51="振替",$D51="残高調整",$D51="借入",$D51="貯金"),$C51="実施",$E51="妻現金"),$J51,0)</f>
        <v>0</v>
      </c>
      <c r="AD51" s="14">
        <f>IF(AND(OR($D51="支出",$D51="振替",$D51="残高調整",$D51="貯金"),$C51="実施",$F51="妻現金"),$J51,0)</f>
        <v>0</v>
      </c>
      <c r="AE51" s="14">
        <f>IF(AND(OR($D51="収入",$D51="振替",$D51="残高調整",$D51="借入",$D51="貯金"),$C51="実施",$E51="夫銀行"),$J51,0)</f>
        <v>0</v>
      </c>
      <c r="AF51" s="14">
        <f>IF(AND(OR($D51="支出",$D51="振替",$D51="残高調整",$D51="貯金"),$C51="実施",$F51="夫銀行"),$J51,0)</f>
        <v>0</v>
      </c>
      <c r="AG51" s="14">
        <f>IF(AND(OR($D51="収入",$D51="振替",$D51="残高調整",$D51="借入",$D51="貯金"),$C51="実施",$E51="妻銀行"),$J51,0)</f>
        <v>0</v>
      </c>
      <c r="AH51" s="14">
        <f>IF(AND(OR($D51="支出",$D51="振替",$D51="残高調整",$D51="貯金"),$C51="実施",$F51="妻銀行"),$J51,0)</f>
        <v>0</v>
      </c>
      <c r="AI51" s="14">
        <f t="shared" si="5"/>
        <v>0</v>
      </c>
      <c r="AJ51" s="14">
        <f t="shared" si="6"/>
        <v>0</v>
      </c>
    </row>
    <row r="52" spans="1:36" x14ac:dyDescent="0.4">
      <c r="A52" s="3">
        <v>45016</v>
      </c>
      <c r="B52" s="13" t="str">
        <f t="shared" si="0"/>
        <v>金</v>
      </c>
      <c r="C52" s="13" t="s">
        <v>11</v>
      </c>
      <c r="D52" s="13" t="s">
        <v>25</v>
      </c>
      <c r="E52" s="4"/>
      <c r="F52" s="4" t="s">
        <v>145</v>
      </c>
      <c r="G52" s="4" t="s">
        <v>36</v>
      </c>
      <c r="H52" s="4" t="s">
        <v>109</v>
      </c>
      <c r="I52" s="4"/>
      <c r="J52" s="14">
        <v>5000</v>
      </c>
      <c r="K52" s="14">
        <f t="shared" si="11"/>
        <v>923804</v>
      </c>
      <c r="L52" s="14">
        <f>L51+収支明細_完成!$Y52-収支明細_完成!$Z52</f>
        <v>1072804</v>
      </c>
      <c r="M52" s="14">
        <f t="shared" si="1"/>
        <v>0</v>
      </c>
      <c r="N52" s="14">
        <f t="shared" si="2"/>
        <v>5000</v>
      </c>
      <c r="O52" s="14">
        <f>IF(AND(OR($D52="収入",$D52="振替",$D52="残高調整",$D52="借入",$D52="貯金"),$C52="予算",$E52="夫現金"),$J52,0)</f>
        <v>0</v>
      </c>
      <c r="P52" s="14">
        <f>IF(AND(OR($D52="支出",$D52="振替",$D52="残高調整",$D52="貯金"),$C52="予算",$F52="夫現金"),$J52,0)</f>
        <v>0</v>
      </c>
      <c r="Q52" s="14">
        <f>IF(AND(OR($D52="収入",$D52="振替",$D52="残高調整",$D52="借入",$D52="貯金"),$C52="予算",$E52="妻現金"),$J52,0)</f>
        <v>0</v>
      </c>
      <c r="R52" s="14">
        <f>IF(AND(OR($D52="支出",$D52="振替",$D52="残高調整",$D52="貯金"),$C52="予算",$F52="妻現金"),$J52,0)</f>
        <v>0</v>
      </c>
      <c r="S52" s="14">
        <f>IF(AND(OR($D52="収入",$D52="振替",$D52="残高調整",$D52="借入",$D52="貯金"),$C52="予算",$E52="夫銀行"),$J52,0)</f>
        <v>0</v>
      </c>
      <c r="T52" s="14">
        <f>IF(AND(OR($D52="支出",$D52="振替",$D52="残高調整",$D52="貯金"),$C52="予算",$F52="夫銀行"),$J52,0)</f>
        <v>5000</v>
      </c>
      <c r="U52" s="14">
        <f>IF(AND(OR($D52="収入",$D52="振替",$D52="残高調整",$D52="借入",$D52="貯金"),$C52="予算",$E52="妻銀行"),$J52,0)</f>
        <v>0</v>
      </c>
      <c r="V52" s="14">
        <f>IF(AND(OR($D52="支出",$D52="振替",$D52="残高調整",$D52="貯金"),$C52="予算",$F52="妻銀行"),$J52,0)</f>
        <v>0</v>
      </c>
      <c r="W52" s="14">
        <f t="shared" si="8"/>
        <v>0</v>
      </c>
      <c r="X52" s="14">
        <f t="shared" si="9"/>
        <v>0</v>
      </c>
      <c r="Y52" s="14">
        <f t="shared" si="3"/>
        <v>0</v>
      </c>
      <c r="Z52" s="14">
        <f t="shared" si="4"/>
        <v>0</v>
      </c>
      <c r="AA52" s="14">
        <f>IF(AND(OR($D52="収入",$D52="振替",$D52="残高調整",$D52="借入",$D52="貯金"),$C52="実施",$E52="夫現金"),$J52,0)</f>
        <v>0</v>
      </c>
      <c r="AB52" s="14">
        <f>IF(AND(OR($D52="支出",$D52="振替",$D52="残高調整",$D52="貯金"),$C52="実施",$F52="夫現金"),$J52,0)</f>
        <v>0</v>
      </c>
      <c r="AC52" s="14">
        <f>IF(AND(OR($D52="収入",$D52="振替",$D52="残高調整",$D52="借入",$D52="貯金"),$C52="実施",$E52="妻現金"),$J52,0)</f>
        <v>0</v>
      </c>
      <c r="AD52" s="14">
        <f>IF(AND(OR($D52="支出",$D52="振替",$D52="残高調整",$D52="貯金"),$C52="実施",$F52="妻現金"),$J52,0)</f>
        <v>0</v>
      </c>
      <c r="AE52" s="14">
        <f>IF(AND(OR($D52="収入",$D52="振替",$D52="残高調整",$D52="借入",$D52="貯金"),$C52="実施",$E52="夫銀行"),$J52,0)</f>
        <v>0</v>
      </c>
      <c r="AF52" s="14">
        <f>IF(AND(OR($D52="支出",$D52="振替",$D52="残高調整",$D52="貯金"),$C52="実施",$F52="夫銀行"),$J52,0)</f>
        <v>0</v>
      </c>
      <c r="AG52" s="14">
        <f>IF(AND(OR($D52="収入",$D52="振替",$D52="残高調整",$D52="借入",$D52="貯金"),$C52="実施",$E52="妻銀行"),$J52,0)</f>
        <v>0</v>
      </c>
      <c r="AH52" s="14">
        <f>IF(AND(OR($D52="支出",$D52="振替",$D52="残高調整",$D52="貯金"),$C52="実施",$F52="妻銀行"),$J52,0)</f>
        <v>0</v>
      </c>
      <c r="AI52" s="14">
        <f t="shared" si="5"/>
        <v>0</v>
      </c>
      <c r="AJ52" s="14">
        <f t="shared" si="6"/>
        <v>0</v>
      </c>
    </row>
    <row r="53" spans="1:36" x14ac:dyDescent="0.4">
      <c r="A53" s="3">
        <v>45016</v>
      </c>
      <c r="B53" s="13" t="str">
        <f t="shared" si="0"/>
        <v>金</v>
      </c>
      <c r="C53" s="13" t="s">
        <v>11</v>
      </c>
      <c r="D53" s="13" t="s">
        <v>25</v>
      </c>
      <c r="E53" s="4"/>
      <c r="F53" s="4" t="s">
        <v>145</v>
      </c>
      <c r="G53" s="4" t="s">
        <v>41</v>
      </c>
      <c r="H53" s="4" t="s">
        <v>110</v>
      </c>
      <c r="I53" s="4"/>
      <c r="J53" s="14">
        <v>35000</v>
      </c>
      <c r="K53" s="14">
        <f t="shared" si="7"/>
        <v>888804</v>
      </c>
      <c r="L53" s="14">
        <f>L52+収支明細_完成!$Y53-収支明細_完成!$Z53</f>
        <v>1072804</v>
      </c>
      <c r="M53" s="14">
        <f t="shared" si="1"/>
        <v>0</v>
      </c>
      <c r="N53" s="14">
        <f t="shared" si="2"/>
        <v>35000</v>
      </c>
      <c r="O53" s="14">
        <f>IF(AND(OR($D53="収入",$D53="振替",$D53="残高調整",$D53="借入",$D53="貯金"),$C53="予算",$E53="夫現金"),$J53,0)</f>
        <v>0</v>
      </c>
      <c r="P53" s="14">
        <f>IF(AND(OR($D53="支出",$D53="振替",$D53="残高調整",$D53="貯金"),$C53="予算",$F53="夫現金"),$J53,0)</f>
        <v>0</v>
      </c>
      <c r="Q53" s="14">
        <f>IF(AND(OR($D53="収入",$D53="振替",$D53="残高調整",$D53="借入",$D53="貯金"),$C53="予算",$E53="妻現金"),$J53,0)</f>
        <v>0</v>
      </c>
      <c r="R53" s="14">
        <f>IF(AND(OR($D53="支出",$D53="振替",$D53="残高調整",$D53="貯金"),$C53="予算",$F53="妻現金"),$J53,0)</f>
        <v>0</v>
      </c>
      <c r="S53" s="14">
        <f>IF(AND(OR($D53="収入",$D53="振替",$D53="残高調整",$D53="借入",$D53="貯金"),$C53="予算",$E53="夫銀行"),$J53,0)</f>
        <v>0</v>
      </c>
      <c r="T53" s="14">
        <f>IF(AND(OR($D53="支出",$D53="振替",$D53="残高調整",$D53="貯金"),$C53="予算",$F53="夫銀行"),$J53,0)</f>
        <v>35000</v>
      </c>
      <c r="U53" s="14">
        <f>IF(AND(OR($D53="収入",$D53="振替",$D53="残高調整",$D53="借入",$D53="貯金"),$C53="予算",$E53="妻銀行"),$J53,0)</f>
        <v>0</v>
      </c>
      <c r="V53" s="14">
        <f>IF(AND(OR($D53="支出",$D53="振替",$D53="残高調整",$D53="貯金"),$C53="予算",$F53="妻銀行"),$J53,0)</f>
        <v>0</v>
      </c>
      <c r="W53" s="14">
        <f t="shared" si="8"/>
        <v>0</v>
      </c>
      <c r="X53" s="14">
        <f t="shared" si="9"/>
        <v>0</v>
      </c>
      <c r="Y53" s="14">
        <f t="shared" si="3"/>
        <v>0</v>
      </c>
      <c r="Z53" s="14">
        <f t="shared" si="4"/>
        <v>0</v>
      </c>
      <c r="AA53" s="14">
        <f>IF(AND(OR($D53="収入",$D53="振替",$D53="残高調整",$D53="借入",$D53="貯金"),$C53="実施",$E53="夫現金"),$J53,0)</f>
        <v>0</v>
      </c>
      <c r="AB53" s="14">
        <f>IF(AND(OR($D53="支出",$D53="振替",$D53="残高調整",$D53="貯金"),$C53="実施",$F53="夫現金"),$J53,0)</f>
        <v>0</v>
      </c>
      <c r="AC53" s="14">
        <f>IF(AND(OR($D53="収入",$D53="振替",$D53="残高調整",$D53="借入",$D53="貯金"),$C53="実施",$E53="妻現金"),$J53,0)</f>
        <v>0</v>
      </c>
      <c r="AD53" s="14">
        <f>IF(AND(OR($D53="支出",$D53="振替",$D53="残高調整",$D53="貯金"),$C53="実施",$F53="妻現金"),$J53,0)</f>
        <v>0</v>
      </c>
      <c r="AE53" s="14">
        <f>IF(AND(OR($D53="収入",$D53="振替",$D53="残高調整",$D53="借入",$D53="貯金"),$C53="実施",$E53="夫銀行"),$J53,0)</f>
        <v>0</v>
      </c>
      <c r="AF53" s="14">
        <f>IF(AND(OR($D53="支出",$D53="振替",$D53="残高調整",$D53="貯金"),$C53="実施",$F53="夫銀行"),$J53,0)</f>
        <v>0</v>
      </c>
      <c r="AG53" s="14">
        <f>IF(AND(OR($D53="収入",$D53="振替",$D53="残高調整",$D53="借入",$D53="貯金"),$C53="実施",$E53="妻銀行"),$J53,0)</f>
        <v>0</v>
      </c>
      <c r="AH53" s="14">
        <f>IF(AND(OR($D53="支出",$D53="振替",$D53="残高調整",$D53="貯金"),$C53="実施",$F53="妻銀行"),$J53,0)</f>
        <v>0</v>
      </c>
      <c r="AI53" s="14">
        <f t="shared" si="5"/>
        <v>0</v>
      </c>
      <c r="AJ53" s="14">
        <f t="shared" si="6"/>
        <v>0</v>
      </c>
    </row>
    <row r="54" spans="1:36" x14ac:dyDescent="0.4">
      <c r="A54" s="3">
        <v>45016</v>
      </c>
      <c r="B54" s="13" t="str">
        <f t="shared" si="0"/>
        <v>金</v>
      </c>
      <c r="C54" s="13" t="s">
        <v>11</v>
      </c>
      <c r="D54" s="13" t="s">
        <v>25</v>
      </c>
      <c r="E54" s="4"/>
      <c r="F54" s="4" t="s">
        <v>145</v>
      </c>
      <c r="G54" s="4" t="s">
        <v>41</v>
      </c>
      <c r="H54" s="4" t="s">
        <v>111</v>
      </c>
      <c r="I54" s="4"/>
      <c r="J54" s="14">
        <v>34000</v>
      </c>
      <c r="K54" s="14">
        <f t="shared" si="7"/>
        <v>854804</v>
      </c>
      <c r="L54" s="14">
        <f>L53+収支明細_完成!$Y54-収支明細_完成!$Z54</f>
        <v>1072804</v>
      </c>
      <c r="M54" s="14">
        <f t="shared" si="1"/>
        <v>0</v>
      </c>
      <c r="N54" s="14">
        <f t="shared" si="2"/>
        <v>34000</v>
      </c>
      <c r="O54" s="14">
        <f>IF(AND(OR($D54="収入",$D54="振替",$D54="残高調整",$D54="借入",$D54="貯金"),$C54="予算",$E54="夫現金"),$J54,0)</f>
        <v>0</v>
      </c>
      <c r="P54" s="14">
        <f>IF(AND(OR($D54="支出",$D54="振替",$D54="残高調整",$D54="貯金"),$C54="予算",$F54="夫現金"),$J54,0)</f>
        <v>0</v>
      </c>
      <c r="Q54" s="14">
        <f>IF(AND(OR($D54="収入",$D54="振替",$D54="残高調整",$D54="借入",$D54="貯金"),$C54="予算",$E54="妻現金"),$J54,0)</f>
        <v>0</v>
      </c>
      <c r="R54" s="14">
        <f>IF(AND(OR($D54="支出",$D54="振替",$D54="残高調整",$D54="貯金"),$C54="予算",$F54="妻現金"),$J54,0)</f>
        <v>0</v>
      </c>
      <c r="S54" s="14">
        <f>IF(AND(OR($D54="収入",$D54="振替",$D54="残高調整",$D54="借入",$D54="貯金"),$C54="予算",$E54="夫銀行"),$J54,0)</f>
        <v>0</v>
      </c>
      <c r="T54" s="14">
        <f>IF(AND(OR($D54="支出",$D54="振替",$D54="残高調整",$D54="貯金"),$C54="予算",$F54="夫銀行"),$J54,0)</f>
        <v>34000</v>
      </c>
      <c r="U54" s="14">
        <f>IF(AND(OR($D54="収入",$D54="振替",$D54="残高調整",$D54="借入",$D54="貯金"),$C54="予算",$E54="妻銀行"),$J54,0)</f>
        <v>0</v>
      </c>
      <c r="V54" s="14">
        <f>IF(AND(OR($D54="支出",$D54="振替",$D54="残高調整",$D54="貯金"),$C54="予算",$F54="妻銀行"),$J54,0)</f>
        <v>0</v>
      </c>
      <c r="W54" s="14">
        <f t="shared" si="8"/>
        <v>0</v>
      </c>
      <c r="X54" s="14">
        <f t="shared" si="9"/>
        <v>0</v>
      </c>
      <c r="Y54" s="14">
        <f t="shared" si="3"/>
        <v>0</v>
      </c>
      <c r="Z54" s="14">
        <f t="shared" si="4"/>
        <v>0</v>
      </c>
      <c r="AA54" s="14">
        <f>IF(AND(OR($D54="収入",$D54="振替",$D54="残高調整",$D54="借入",$D54="貯金"),$C54="実施",$E54="夫現金"),$J54,0)</f>
        <v>0</v>
      </c>
      <c r="AB54" s="14">
        <f>IF(AND(OR($D54="支出",$D54="振替",$D54="残高調整",$D54="貯金"),$C54="実施",$F54="夫現金"),$J54,0)</f>
        <v>0</v>
      </c>
      <c r="AC54" s="14">
        <f>IF(AND(OR($D54="収入",$D54="振替",$D54="残高調整",$D54="借入",$D54="貯金"),$C54="実施",$E54="妻現金"),$J54,0)</f>
        <v>0</v>
      </c>
      <c r="AD54" s="14">
        <f>IF(AND(OR($D54="支出",$D54="振替",$D54="残高調整",$D54="貯金"),$C54="実施",$F54="妻現金"),$J54,0)</f>
        <v>0</v>
      </c>
      <c r="AE54" s="14">
        <f>IF(AND(OR($D54="収入",$D54="振替",$D54="残高調整",$D54="借入",$D54="貯金"),$C54="実施",$E54="夫銀行"),$J54,0)</f>
        <v>0</v>
      </c>
      <c r="AF54" s="14">
        <f>IF(AND(OR($D54="支出",$D54="振替",$D54="残高調整",$D54="貯金"),$C54="実施",$F54="夫銀行"),$J54,0)</f>
        <v>0</v>
      </c>
      <c r="AG54" s="14">
        <f>IF(AND(OR($D54="収入",$D54="振替",$D54="残高調整",$D54="借入",$D54="貯金"),$C54="実施",$E54="妻銀行"),$J54,0)</f>
        <v>0</v>
      </c>
      <c r="AH54" s="14">
        <f>IF(AND(OR($D54="支出",$D54="振替",$D54="残高調整",$D54="貯金"),$C54="実施",$F54="妻銀行"),$J54,0)</f>
        <v>0</v>
      </c>
      <c r="AI54" s="14">
        <f t="shared" si="5"/>
        <v>0</v>
      </c>
      <c r="AJ54" s="14">
        <f t="shared" si="6"/>
        <v>0</v>
      </c>
    </row>
    <row r="55" spans="1:36" x14ac:dyDescent="0.4">
      <c r="A55" s="3">
        <v>45016</v>
      </c>
      <c r="B55" s="13" t="str">
        <f t="shared" si="0"/>
        <v>金</v>
      </c>
      <c r="C55" s="13" t="s">
        <v>11</v>
      </c>
      <c r="D55" s="13" t="s">
        <v>15</v>
      </c>
      <c r="E55" s="4" t="s">
        <v>15</v>
      </c>
      <c r="F55" s="4" t="s">
        <v>160</v>
      </c>
      <c r="G55" s="4" t="s">
        <v>15</v>
      </c>
      <c r="H55" s="4" t="s">
        <v>15</v>
      </c>
      <c r="I55" s="4"/>
      <c r="J55" s="14">
        <v>30000</v>
      </c>
      <c r="K55" s="14">
        <f>K54+SUM(M55,Y55)-SUM(N55,Z55)</f>
        <v>854804</v>
      </c>
      <c r="L55" s="14">
        <f>L54+収支明細_完成!$Y55-収支明細_完成!$Z55</f>
        <v>1072804</v>
      </c>
      <c r="M55" s="14">
        <f>SUMPRODUCT((MOD(COLUMN($O55:$X55),2)=1)*($O55:$X55))</f>
        <v>30000</v>
      </c>
      <c r="N55" s="14">
        <f>SUMPRODUCT((MOD(COLUMN($O55:$X55),2)=0)*($O55:$X55))</f>
        <v>30000</v>
      </c>
      <c r="O55" s="14">
        <f>IF(AND(OR($D55="収入",$D55="振替",$D55="残高調整",$D55="借入",$D55="貯金"),$C55="予算",$E55="夫現金"),$J55,0)</f>
        <v>0</v>
      </c>
      <c r="P55" s="14">
        <f>IF(AND(OR($D55="支出",$D55="振替",$D55="残高調整",$D55="貯金"),$C55="予算",$F55="夫現金"),$J55,0)</f>
        <v>0</v>
      </c>
      <c r="Q55" s="14">
        <f>IF(AND(OR($D55="収入",$D55="振替",$D55="残高調整",$D55="借入",$D55="貯金"),$C55="予算",$E55="妻現金"),$J55,0)</f>
        <v>0</v>
      </c>
      <c r="R55" s="14">
        <f>IF(AND(OR($D55="支出",$D55="振替",$D55="残高調整",$D55="貯金"),$C55="予算",$F55="妻現金"),$J55,0)</f>
        <v>0</v>
      </c>
      <c r="S55" s="14">
        <f>IF(AND(OR($D55="収入",$D55="振替",$D55="残高調整",$D55="借入",$D55="貯金"),$C55="予算",$E55="夫銀行"),$J55,0)</f>
        <v>0</v>
      </c>
      <c r="T55" s="14">
        <f>IF(AND(OR($D55="支出",$D55="振替",$D55="残高調整",$D55="貯金"),$C55="予算",$F55="夫銀行"),$J55,0)</f>
        <v>0</v>
      </c>
      <c r="U55" s="14">
        <f>IF(AND(OR($D55="収入",$D55="振替",$D55="残高調整",$D55="借入",$D55="貯金"),$C55="予算",$E55="妻銀行"),$J55,0)</f>
        <v>0</v>
      </c>
      <c r="V55" s="14">
        <f>IF(AND(OR($D55="支出",$D55="振替",$D55="残高調整",$D55="貯金"),$C55="予算",$F55="妻銀行"),$J55,0)</f>
        <v>30000</v>
      </c>
      <c r="W55" s="14">
        <f t="shared" si="8"/>
        <v>30000</v>
      </c>
      <c r="X55" s="14">
        <f t="shared" si="9"/>
        <v>0</v>
      </c>
      <c r="Y55" s="14">
        <f>SUMPRODUCT((MOD(COLUMN($AA55:$AJ55),2)=1)*($AA55:$AJ55))</f>
        <v>0</v>
      </c>
      <c r="Z55" s="14">
        <f>SUMPRODUCT((MOD(COLUMN($AA55:$AJ55),2)=0)*($AA55:$AJ55))</f>
        <v>0</v>
      </c>
      <c r="AA55" s="14">
        <f>IF(AND(OR($D55="収入",$D55="振替",$D55="残高調整",$D55="借入",$D55="貯金"),$C55="実施",$E55="夫現金"),$J55,0)</f>
        <v>0</v>
      </c>
      <c r="AB55" s="14">
        <f>IF(AND(OR($D55="支出",$D55="振替",$D55="残高調整",$D55="貯金"),$C55="実施",$F55="夫現金"),$J55,0)</f>
        <v>0</v>
      </c>
      <c r="AC55" s="14">
        <f>IF(AND(OR($D55="収入",$D55="振替",$D55="残高調整",$D55="借入",$D55="貯金"),$C55="実施",$E55="妻現金"),$J55,0)</f>
        <v>0</v>
      </c>
      <c r="AD55" s="14">
        <f>IF(AND(OR($D55="支出",$D55="振替",$D55="残高調整",$D55="貯金"),$C55="実施",$F55="妻現金"),$J55,0)</f>
        <v>0</v>
      </c>
      <c r="AE55" s="14">
        <f>IF(AND(OR($D55="収入",$D55="振替",$D55="残高調整",$D55="借入",$D55="貯金"),$C55="実施",$E55="夫銀行"),$J55,0)</f>
        <v>0</v>
      </c>
      <c r="AF55" s="14">
        <f>IF(AND(OR($D55="支出",$D55="振替",$D55="残高調整",$D55="貯金"),$C55="実施",$F55="夫銀行"),$J55,0)</f>
        <v>0</v>
      </c>
      <c r="AG55" s="14">
        <f>IF(AND(OR($D55="収入",$D55="振替",$D55="残高調整",$D55="借入",$D55="貯金"),$C55="実施",$E55="妻銀行"),$J55,0)</f>
        <v>0</v>
      </c>
      <c r="AH55" s="14">
        <f>IF(AND(OR($D55="支出",$D55="振替",$D55="残高調整",$D55="貯金"),$C55="実施",$F55="妻銀行"),$J55,0)</f>
        <v>0</v>
      </c>
      <c r="AI55" s="14">
        <f t="shared" si="5"/>
        <v>0</v>
      </c>
      <c r="AJ55" s="14">
        <f t="shared" si="6"/>
        <v>0</v>
      </c>
    </row>
    <row r="56" spans="1:36" x14ac:dyDescent="0.4">
      <c r="A56" s="3">
        <v>45017</v>
      </c>
      <c r="B56" s="13" t="str">
        <f t="shared" si="0"/>
        <v>土</v>
      </c>
      <c r="C56" s="13" t="s">
        <v>11</v>
      </c>
      <c r="D56" s="13" t="s">
        <v>25</v>
      </c>
      <c r="E56" s="4" t="s">
        <v>144</v>
      </c>
      <c r="F56" s="4" t="s">
        <v>145</v>
      </c>
      <c r="G56" s="4" t="s">
        <v>131</v>
      </c>
      <c r="H56" s="4" t="s">
        <v>156</v>
      </c>
      <c r="I56" s="4" t="s">
        <v>157</v>
      </c>
      <c r="J56" s="14">
        <v>30000</v>
      </c>
      <c r="K56" s="14">
        <f>K54+SUM(M56,Y56)-SUM(N56,Z56)</f>
        <v>824804</v>
      </c>
      <c r="L56" s="14">
        <f>L54+収支明細_完成!$Y56-収支明細_完成!$Z56</f>
        <v>1072804</v>
      </c>
      <c r="M56" s="14">
        <f t="shared" si="1"/>
        <v>0</v>
      </c>
      <c r="N56" s="14">
        <f t="shared" si="2"/>
        <v>30000</v>
      </c>
      <c r="O56" s="14">
        <f>IF(AND(OR($D56="収入",$D56="振替",$D56="残高調整",$D56="借入",$D56="貯金"),$C56="予算",$E56="夫現金"),$J56,0)</f>
        <v>0</v>
      </c>
      <c r="P56" s="14">
        <f>IF(AND(OR($D56="支出",$D56="振替",$D56="残高調整",$D56="貯金"),$C56="予算",$F56="夫現金"),$J56,0)</f>
        <v>0</v>
      </c>
      <c r="Q56" s="14">
        <f>IF(AND(OR($D56="収入",$D56="振替",$D56="残高調整",$D56="借入",$D56="貯金"),$C56="予算",$E56="妻現金"),$J56,0)</f>
        <v>0</v>
      </c>
      <c r="R56" s="14">
        <f>IF(AND(OR($D56="支出",$D56="振替",$D56="残高調整",$D56="貯金"),$C56="予算",$F56="妻現金"),$J56,0)</f>
        <v>0</v>
      </c>
      <c r="S56" s="14">
        <f>IF(AND(OR($D56="収入",$D56="振替",$D56="残高調整",$D56="借入",$D56="貯金"),$C56="予算",$E56="夫銀行"),$J56,0)</f>
        <v>0</v>
      </c>
      <c r="T56" s="14">
        <f>IF(AND(OR($D56="支出",$D56="振替",$D56="残高調整",$D56="貯金"),$C56="予算",$F56="夫銀行"),$J56,0)</f>
        <v>30000</v>
      </c>
      <c r="U56" s="14">
        <f>IF(AND(OR($D56="収入",$D56="振替",$D56="残高調整",$D56="借入",$D56="貯金"),$C56="予算",$E56="妻銀行"),$J56,0)</f>
        <v>0</v>
      </c>
      <c r="V56" s="14">
        <f>IF(AND(OR($D56="支出",$D56="振替",$D56="残高調整",$D56="貯金"),$C56="予算",$F56="妻銀行"),$J56,0)</f>
        <v>0</v>
      </c>
      <c r="W56" s="14">
        <f t="shared" si="8"/>
        <v>0</v>
      </c>
      <c r="X56" s="14">
        <f t="shared" si="9"/>
        <v>0</v>
      </c>
      <c r="Y56" s="14">
        <f t="shared" si="3"/>
        <v>0</v>
      </c>
      <c r="Z56" s="14">
        <f t="shared" si="4"/>
        <v>0</v>
      </c>
      <c r="AA56" s="14">
        <f>IF(AND(OR($D56="収入",$D56="振替",$D56="残高調整",$D56="借入",$D56="貯金"),$C56="実施",$E56="夫現金"),$J56,0)</f>
        <v>0</v>
      </c>
      <c r="AB56" s="14">
        <f>IF(AND(OR($D56="支出",$D56="振替",$D56="残高調整",$D56="貯金"),$C56="実施",$F56="夫現金"),$J56,0)</f>
        <v>0</v>
      </c>
      <c r="AC56" s="14">
        <f>IF(AND(OR($D56="収入",$D56="振替",$D56="残高調整",$D56="借入",$D56="貯金"),$C56="実施",$E56="妻現金"),$J56,0)</f>
        <v>0</v>
      </c>
      <c r="AD56" s="14">
        <f>IF(AND(OR($D56="支出",$D56="振替",$D56="残高調整",$D56="貯金"),$C56="実施",$F56="妻現金"),$J56,0)</f>
        <v>0</v>
      </c>
      <c r="AE56" s="14">
        <f>IF(AND(OR($D56="収入",$D56="振替",$D56="残高調整",$D56="借入",$D56="貯金"),$C56="実施",$E56="夫銀行"),$J56,0)</f>
        <v>0</v>
      </c>
      <c r="AF56" s="14">
        <f>IF(AND(OR($D56="支出",$D56="振替",$D56="残高調整",$D56="貯金"),$C56="実施",$F56="夫銀行"),$J56,0)</f>
        <v>0</v>
      </c>
      <c r="AG56" s="14">
        <f>IF(AND(OR($D56="収入",$D56="振替",$D56="残高調整",$D56="借入",$D56="貯金"),$C56="実施",$E56="妻銀行"),$J56,0)</f>
        <v>0</v>
      </c>
      <c r="AH56" s="14">
        <f>IF(AND(OR($D56="支出",$D56="振替",$D56="残高調整",$D56="貯金"),$C56="実施",$F56="妻銀行"),$J56,0)</f>
        <v>0</v>
      </c>
      <c r="AI56" s="14">
        <f t="shared" si="5"/>
        <v>0</v>
      </c>
      <c r="AJ56" s="14">
        <f t="shared" si="6"/>
        <v>0</v>
      </c>
    </row>
    <row r="57" spans="1:36" x14ac:dyDescent="0.4">
      <c r="A57" s="3">
        <v>45017</v>
      </c>
      <c r="B57" s="13" t="str">
        <f t="shared" si="0"/>
        <v>土</v>
      </c>
      <c r="C57" s="13" t="s">
        <v>11</v>
      </c>
      <c r="D57" s="13" t="s">
        <v>25</v>
      </c>
      <c r="E57" s="4" t="s">
        <v>159</v>
      </c>
      <c r="F57" s="4" t="s">
        <v>145</v>
      </c>
      <c r="G57" s="4" t="s">
        <v>131</v>
      </c>
      <c r="H57" s="4" t="s">
        <v>171</v>
      </c>
      <c r="I57" s="4" t="s">
        <v>172</v>
      </c>
      <c r="J57" s="14">
        <v>15000</v>
      </c>
      <c r="K57" s="14">
        <f t="shared" si="7"/>
        <v>809804</v>
      </c>
      <c r="L57" s="14">
        <f>L56+収支明細_完成!$Y57-収支明細_完成!$Z57</f>
        <v>1072804</v>
      </c>
      <c r="M57" s="14">
        <f t="shared" si="1"/>
        <v>0</v>
      </c>
      <c r="N57" s="14">
        <f t="shared" si="2"/>
        <v>15000</v>
      </c>
      <c r="O57" s="14">
        <f>IF(AND(OR($D57="収入",$D57="振替",$D57="残高調整",$D57="借入",$D57="貯金"),$C57="予算",$E57="夫現金"),$J57,0)</f>
        <v>0</v>
      </c>
      <c r="P57" s="14">
        <f>IF(AND(OR($D57="支出",$D57="振替",$D57="残高調整",$D57="貯金"),$C57="予算",$F57="夫現金"),$J57,0)</f>
        <v>0</v>
      </c>
      <c r="Q57" s="14">
        <f>IF(AND(OR($D57="収入",$D57="振替",$D57="残高調整",$D57="借入",$D57="貯金"),$C57="予算",$E57="妻現金"),$J57,0)</f>
        <v>0</v>
      </c>
      <c r="R57" s="14">
        <f>IF(AND(OR($D57="支出",$D57="振替",$D57="残高調整",$D57="貯金"),$C57="予算",$F57="妻現金"),$J57,0)</f>
        <v>0</v>
      </c>
      <c r="S57" s="14">
        <f>IF(AND(OR($D57="収入",$D57="振替",$D57="残高調整",$D57="借入",$D57="貯金"),$C57="予算",$E57="夫銀行"),$J57,0)</f>
        <v>0</v>
      </c>
      <c r="T57" s="14">
        <f>IF(AND(OR($D57="支出",$D57="振替",$D57="残高調整",$D57="貯金"),$C57="予算",$F57="夫銀行"),$J57,0)</f>
        <v>15000</v>
      </c>
      <c r="U57" s="14">
        <f>IF(AND(OR($D57="収入",$D57="振替",$D57="残高調整",$D57="借入",$D57="貯金"),$C57="予算",$E57="妻銀行"),$J57,0)</f>
        <v>0</v>
      </c>
      <c r="V57" s="14">
        <f>IF(AND(OR($D57="支出",$D57="振替",$D57="残高調整",$D57="貯金"),$C57="予算",$F57="妻銀行"),$J57,0)</f>
        <v>0</v>
      </c>
      <c r="W57" s="14">
        <f t="shared" si="8"/>
        <v>0</v>
      </c>
      <c r="X57" s="14">
        <f t="shared" si="9"/>
        <v>0</v>
      </c>
      <c r="Y57" s="14">
        <f t="shared" si="3"/>
        <v>0</v>
      </c>
      <c r="Z57" s="14">
        <f t="shared" si="4"/>
        <v>0</v>
      </c>
      <c r="AA57" s="14">
        <f>IF(AND(OR($D57="収入",$D57="振替",$D57="残高調整",$D57="借入",$D57="貯金"),$C57="実施",$E57="夫現金"),$J57,0)</f>
        <v>0</v>
      </c>
      <c r="AB57" s="14">
        <f>IF(AND(OR($D57="支出",$D57="振替",$D57="残高調整",$D57="貯金"),$C57="実施",$F57="夫現金"),$J57,0)</f>
        <v>0</v>
      </c>
      <c r="AC57" s="14">
        <f>IF(AND(OR($D57="収入",$D57="振替",$D57="残高調整",$D57="借入",$D57="貯金"),$C57="実施",$E57="妻現金"),$J57,0)</f>
        <v>0</v>
      </c>
      <c r="AD57" s="14">
        <f>IF(AND(OR($D57="支出",$D57="振替",$D57="残高調整",$D57="貯金"),$C57="実施",$F57="妻現金"),$J57,0)</f>
        <v>0</v>
      </c>
      <c r="AE57" s="14">
        <f>IF(AND(OR($D57="収入",$D57="振替",$D57="残高調整",$D57="借入",$D57="貯金"),$C57="実施",$E57="夫銀行"),$J57,0)</f>
        <v>0</v>
      </c>
      <c r="AF57" s="14">
        <f>IF(AND(OR($D57="支出",$D57="振替",$D57="残高調整",$D57="貯金"),$C57="実施",$F57="夫銀行"),$J57,0)</f>
        <v>0</v>
      </c>
      <c r="AG57" s="14">
        <f>IF(AND(OR($D57="収入",$D57="振替",$D57="残高調整",$D57="借入",$D57="貯金"),$C57="実施",$E57="妻銀行"),$J57,0)</f>
        <v>0</v>
      </c>
      <c r="AH57" s="14">
        <f>IF(AND(OR($D57="支出",$D57="振替",$D57="残高調整",$D57="貯金"),$C57="実施",$F57="妻銀行"),$J57,0)</f>
        <v>0</v>
      </c>
      <c r="AI57" s="14">
        <f t="shared" si="5"/>
        <v>0</v>
      </c>
      <c r="AJ57" s="14">
        <f t="shared" si="6"/>
        <v>0</v>
      </c>
    </row>
    <row r="58" spans="1:36" x14ac:dyDescent="0.4">
      <c r="A58" s="3">
        <v>45017</v>
      </c>
      <c r="B58" s="13" t="str">
        <f t="shared" si="0"/>
        <v>土</v>
      </c>
      <c r="C58" s="13" t="s">
        <v>11</v>
      </c>
      <c r="D58" s="13" t="s">
        <v>25</v>
      </c>
      <c r="E58" s="4"/>
      <c r="F58" s="4" t="s">
        <v>145</v>
      </c>
      <c r="G58" s="4" t="s">
        <v>33</v>
      </c>
      <c r="H58" s="4" t="s">
        <v>50</v>
      </c>
      <c r="I58" s="4"/>
      <c r="J58" s="14">
        <v>35000</v>
      </c>
      <c r="K58" s="14">
        <f t="shared" si="7"/>
        <v>774804</v>
      </c>
      <c r="L58" s="14">
        <f>L57+収支明細_完成!$Y58-収支明細_完成!$Z58</f>
        <v>1072804</v>
      </c>
      <c r="M58" s="14">
        <f t="shared" si="1"/>
        <v>0</v>
      </c>
      <c r="N58" s="14">
        <f t="shared" si="2"/>
        <v>35000</v>
      </c>
      <c r="O58" s="14">
        <f>IF(AND(OR($D58="収入",$D58="振替",$D58="残高調整",$D58="借入",$D58="貯金"),$C58="予算",$E58="夫現金"),$J58,0)</f>
        <v>0</v>
      </c>
      <c r="P58" s="14">
        <f>IF(AND(OR($D58="支出",$D58="振替",$D58="残高調整",$D58="貯金"),$C58="予算",$F58="夫現金"),$J58,0)</f>
        <v>0</v>
      </c>
      <c r="Q58" s="14">
        <f>IF(AND(OR($D58="収入",$D58="振替",$D58="残高調整",$D58="借入",$D58="貯金"),$C58="予算",$E58="妻現金"),$J58,0)</f>
        <v>0</v>
      </c>
      <c r="R58" s="14">
        <f>IF(AND(OR($D58="支出",$D58="振替",$D58="残高調整",$D58="貯金"),$C58="予算",$F58="妻現金"),$J58,0)</f>
        <v>0</v>
      </c>
      <c r="S58" s="14">
        <f>IF(AND(OR($D58="収入",$D58="振替",$D58="残高調整",$D58="借入",$D58="貯金"),$C58="予算",$E58="夫銀行"),$J58,0)</f>
        <v>0</v>
      </c>
      <c r="T58" s="14">
        <f>IF(AND(OR($D58="支出",$D58="振替",$D58="残高調整",$D58="貯金"),$C58="予算",$F58="夫銀行"),$J58,0)</f>
        <v>35000</v>
      </c>
      <c r="U58" s="14">
        <f>IF(AND(OR($D58="収入",$D58="振替",$D58="残高調整",$D58="借入",$D58="貯金"),$C58="予算",$E58="妻銀行"),$J58,0)</f>
        <v>0</v>
      </c>
      <c r="V58" s="14">
        <f>IF(AND(OR($D58="支出",$D58="振替",$D58="残高調整",$D58="貯金"),$C58="予算",$F58="妻銀行"),$J58,0)</f>
        <v>0</v>
      </c>
      <c r="W58" s="14">
        <f t="shared" si="8"/>
        <v>0</v>
      </c>
      <c r="X58" s="14">
        <f t="shared" si="9"/>
        <v>0</v>
      </c>
      <c r="Y58" s="14">
        <f t="shared" si="3"/>
        <v>0</v>
      </c>
      <c r="Z58" s="14">
        <f t="shared" si="4"/>
        <v>0</v>
      </c>
      <c r="AA58" s="14">
        <f>IF(AND(OR($D58="収入",$D58="振替",$D58="残高調整",$D58="借入",$D58="貯金"),$C58="実施",$E58="夫現金"),$J58,0)</f>
        <v>0</v>
      </c>
      <c r="AB58" s="14">
        <f>IF(AND(OR($D58="支出",$D58="振替",$D58="残高調整",$D58="貯金"),$C58="実施",$F58="夫現金"),$J58,0)</f>
        <v>0</v>
      </c>
      <c r="AC58" s="14">
        <f>IF(AND(OR($D58="収入",$D58="振替",$D58="残高調整",$D58="借入",$D58="貯金"),$C58="実施",$E58="妻現金"),$J58,0)</f>
        <v>0</v>
      </c>
      <c r="AD58" s="14">
        <f>IF(AND(OR($D58="支出",$D58="振替",$D58="残高調整",$D58="貯金"),$C58="実施",$F58="妻現金"),$J58,0)</f>
        <v>0</v>
      </c>
      <c r="AE58" s="14">
        <f>IF(AND(OR($D58="収入",$D58="振替",$D58="残高調整",$D58="借入",$D58="貯金"),$C58="実施",$E58="夫銀行"),$J58,0)</f>
        <v>0</v>
      </c>
      <c r="AF58" s="14">
        <f>IF(AND(OR($D58="支出",$D58="振替",$D58="残高調整",$D58="貯金"),$C58="実施",$F58="夫銀行"),$J58,0)</f>
        <v>0</v>
      </c>
      <c r="AG58" s="14">
        <f>IF(AND(OR($D58="収入",$D58="振替",$D58="残高調整",$D58="借入",$D58="貯金"),$C58="実施",$E58="妻銀行"),$J58,0)</f>
        <v>0</v>
      </c>
      <c r="AH58" s="14">
        <f>IF(AND(OR($D58="支出",$D58="振替",$D58="残高調整",$D58="貯金"),$C58="実施",$F58="妻銀行"),$J58,0)</f>
        <v>0</v>
      </c>
      <c r="AI58" s="14">
        <f t="shared" si="5"/>
        <v>0</v>
      </c>
      <c r="AJ58" s="14">
        <f t="shared" si="6"/>
        <v>0</v>
      </c>
    </row>
    <row r="59" spans="1:36" x14ac:dyDescent="0.4">
      <c r="A59" s="3">
        <v>45017</v>
      </c>
      <c r="B59" s="13" t="str">
        <f t="shared" si="0"/>
        <v>土</v>
      </c>
      <c r="C59" s="13" t="s">
        <v>11</v>
      </c>
      <c r="D59" s="13" t="s">
        <v>25</v>
      </c>
      <c r="E59" s="4"/>
      <c r="F59" s="4" t="s">
        <v>145</v>
      </c>
      <c r="G59" s="4" t="s">
        <v>34</v>
      </c>
      <c r="H59" s="4" t="s">
        <v>56</v>
      </c>
      <c r="I59" s="4"/>
      <c r="J59" s="14">
        <v>8000</v>
      </c>
      <c r="K59" s="14">
        <f t="shared" si="7"/>
        <v>766804</v>
      </c>
      <c r="L59" s="14">
        <f>L58+収支明細_完成!$Y59-収支明細_完成!$Z59</f>
        <v>1072804</v>
      </c>
      <c r="M59" s="14">
        <f t="shared" si="1"/>
        <v>0</v>
      </c>
      <c r="N59" s="14">
        <f t="shared" si="2"/>
        <v>8000</v>
      </c>
      <c r="O59" s="14">
        <f>IF(AND(OR($D59="収入",$D59="振替",$D59="残高調整",$D59="借入",$D59="貯金"),$C59="予算",$E59="夫現金"),$J59,0)</f>
        <v>0</v>
      </c>
      <c r="P59" s="14">
        <f>IF(AND(OR($D59="支出",$D59="振替",$D59="残高調整",$D59="貯金"),$C59="予算",$F59="夫現金"),$J59,0)</f>
        <v>0</v>
      </c>
      <c r="Q59" s="14">
        <f>IF(AND(OR($D59="収入",$D59="振替",$D59="残高調整",$D59="借入",$D59="貯金"),$C59="予算",$E59="妻現金"),$J59,0)</f>
        <v>0</v>
      </c>
      <c r="R59" s="14">
        <f>IF(AND(OR($D59="支出",$D59="振替",$D59="残高調整",$D59="貯金"),$C59="予算",$F59="妻現金"),$J59,0)</f>
        <v>0</v>
      </c>
      <c r="S59" s="14">
        <f>IF(AND(OR($D59="収入",$D59="振替",$D59="残高調整",$D59="借入",$D59="貯金"),$C59="予算",$E59="夫銀行"),$J59,0)</f>
        <v>0</v>
      </c>
      <c r="T59" s="14">
        <f>IF(AND(OR($D59="支出",$D59="振替",$D59="残高調整",$D59="貯金"),$C59="予算",$F59="夫銀行"),$J59,0)</f>
        <v>8000</v>
      </c>
      <c r="U59" s="14">
        <f>IF(AND(OR($D59="収入",$D59="振替",$D59="残高調整",$D59="借入",$D59="貯金"),$C59="予算",$E59="妻銀行"),$J59,0)</f>
        <v>0</v>
      </c>
      <c r="V59" s="14">
        <f>IF(AND(OR($D59="支出",$D59="振替",$D59="残高調整",$D59="貯金"),$C59="予算",$F59="妻銀行"),$J59,0)</f>
        <v>0</v>
      </c>
      <c r="W59" s="14">
        <f t="shared" si="8"/>
        <v>0</v>
      </c>
      <c r="X59" s="14">
        <f t="shared" si="9"/>
        <v>0</v>
      </c>
      <c r="Y59" s="14">
        <f t="shared" si="3"/>
        <v>0</v>
      </c>
      <c r="Z59" s="14">
        <f t="shared" si="4"/>
        <v>0</v>
      </c>
      <c r="AA59" s="14">
        <f>IF(AND(OR($D59="収入",$D59="振替",$D59="残高調整",$D59="借入",$D59="貯金"),$C59="実施",$E59="夫現金"),$J59,0)</f>
        <v>0</v>
      </c>
      <c r="AB59" s="14">
        <f>IF(AND(OR($D59="支出",$D59="振替",$D59="残高調整",$D59="貯金"),$C59="実施",$F59="夫現金"),$J59,0)</f>
        <v>0</v>
      </c>
      <c r="AC59" s="14">
        <f>IF(AND(OR($D59="収入",$D59="振替",$D59="残高調整",$D59="借入",$D59="貯金"),$C59="実施",$E59="妻現金"),$J59,0)</f>
        <v>0</v>
      </c>
      <c r="AD59" s="14">
        <f>IF(AND(OR($D59="支出",$D59="振替",$D59="残高調整",$D59="貯金"),$C59="実施",$F59="妻現金"),$J59,0)</f>
        <v>0</v>
      </c>
      <c r="AE59" s="14">
        <f>IF(AND(OR($D59="収入",$D59="振替",$D59="残高調整",$D59="借入",$D59="貯金"),$C59="実施",$E59="夫銀行"),$J59,0)</f>
        <v>0</v>
      </c>
      <c r="AF59" s="14">
        <f>IF(AND(OR($D59="支出",$D59="振替",$D59="残高調整",$D59="貯金"),$C59="実施",$F59="夫銀行"),$J59,0)</f>
        <v>0</v>
      </c>
      <c r="AG59" s="14">
        <f>IF(AND(OR($D59="収入",$D59="振替",$D59="残高調整",$D59="借入",$D59="貯金"),$C59="実施",$E59="妻銀行"),$J59,0)</f>
        <v>0</v>
      </c>
      <c r="AH59" s="14">
        <f>IF(AND(OR($D59="支出",$D59="振替",$D59="残高調整",$D59="貯金"),$C59="実施",$F59="妻銀行"),$J59,0)</f>
        <v>0</v>
      </c>
      <c r="AI59" s="14">
        <f t="shared" si="5"/>
        <v>0</v>
      </c>
      <c r="AJ59" s="14">
        <f t="shared" si="6"/>
        <v>0</v>
      </c>
    </row>
    <row r="60" spans="1:36" x14ac:dyDescent="0.4">
      <c r="A60" s="3">
        <v>45036</v>
      </c>
      <c r="B60" s="13" t="str">
        <f t="shared" si="0"/>
        <v>木</v>
      </c>
      <c r="C60" s="13" t="s">
        <v>11</v>
      </c>
      <c r="D60" s="13" t="s">
        <v>25</v>
      </c>
      <c r="E60" s="4"/>
      <c r="F60" s="4" t="s">
        <v>145</v>
      </c>
      <c r="G60" s="4" t="s">
        <v>42</v>
      </c>
      <c r="H60" s="4" t="s">
        <v>104</v>
      </c>
      <c r="I60" s="4"/>
      <c r="J60" s="14">
        <v>20000</v>
      </c>
      <c r="K60" s="14">
        <f t="shared" si="7"/>
        <v>746804</v>
      </c>
      <c r="L60" s="14">
        <f>L59+収支明細_完成!$Y60-収支明細_完成!$Z60</f>
        <v>1072804</v>
      </c>
      <c r="M60" s="14">
        <f t="shared" si="1"/>
        <v>0</v>
      </c>
      <c r="N60" s="14">
        <f t="shared" si="2"/>
        <v>20000</v>
      </c>
      <c r="O60" s="14">
        <f>IF(AND(OR($D60="収入",$D60="振替",$D60="残高調整",$D60="借入",$D60="貯金"),$C60="予算",$E60="夫現金"),$J60,0)</f>
        <v>0</v>
      </c>
      <c r="P60" s="14">
        <f>IF(AND(OR($D60="支出",$D60="振替",$D60="残高調整",$D60="貯金"),$C60="予算",$F60="夫現金"),$J60,0)</f>
        <v>0</v>
      </c>
      <c r="Q60" s="14">
        <f>IF(AND(OR($D60="収入",$D60="振替",$D60="残高調整",$D60="借入",$D60="貯金"),$C60="予算",$E60="妻現金"),$J60,0)</f>
        <v>0</v>
      </c>
      <c r="R60" s="14">
        <f>IF(AND(OR($D60="支出",$D60="振替",$D60="残高調整",$D60="貯金"),$C60="予算",$F60="妻現金"),$J60,0)</f>
        <v>0</v>
      </c>
      <c r="S60" s="14">
        <f>IF(AND(OR($D60="収入",$D60="振替",$D60="残高調整",$D60="借入",$D60="貯金"),$C60="予算",$E60="夫銀行"),$J60,0)</f>
        <v>0</v>
      </c>
      <c r="T60" s="14">
        <f>IF(AND(OR($D60="支出",$D60="振替",$D60="残高調整",$D60="貯金"),$C60="予算",$F60="夫銀行"),$J60,0)</f>
        <v>20000</v>
      </c>
      <c r="U60" s="14">
        <f>IF(AND(OR($D60="収入",$D60="振替",$D60="残高調整",$D60="借入",$D60="貯金"),$C60="予算",$E60="妻銀行"),$J60,0)</f>
        <v>0</v>
      </c>
      <c r="V60" s="14">
        <f>IF(AND(OR($D60="支出",$D60="振替",$D60="残高調整",$D60="貯金"),$C60="予算",$F60="妻銀行"),$J60,0)</f>
        <v>0</v>
      </c>
      <c r="W60" s="14">
        <f t="shared" si="8"/>
        <v>0</v>
      </c>
      <c r="X60" s="14">
        <f t="shared" si="9"/>
        <v>0</v>
      </c>
      <c r="Y60" s="14">
        <f t="shared" si="3"/>
        <v>0</v>
      </c>
      <c r="Z60" s="14">
        <f t="shared" si="4"/>
        <v>0</v>
      </c>
      <c r="AA60" s="14">
        <f>IF(AND(OR($D60="収入",$D60="振替",$D60="残高調整",$D60="借入",$D60="貯金"),$C60="実施",$E60="夫現金"),$J60,0)</f>
        <v>0</v>
      </c>
      <c r="AB60" s="14">
        <f>IF(AND(OR($D60="支出",$D60="振替",$D60="残高調整",$D60="貯金"),$C60="実施",$F60="夫現金"),$J60,0)</f>
        <v>0</v>
      </c>
      <c r="AC60" s="14">
        <f>IF(AND(OR($D60="収入",$D60="振替",$D60="残高調整",$D60="借入",$D60="貯金"),$C60="実施",$E60="妻現金"),$J60,0)</f>
        <v>0</v>
      </c>
      <c r="AD60" s="14">
        <f>IF(AND(OR($D60="支出",$D60="振替",$D60="残高調整",$D60="貯金"),$C60="実施",$F60="妻現金"),$J60,0)</f>
        <v>0</v>
      </c>
      <c r="AE60" s="14">
        <f>IF(AND(OR($D60="収入",$D60="振替",$D60="残高調整",$D60="借入",$D60="貯金"),$C60="実施",$E60="夫銀行"),$J60,0)</f>
        <v>0</v>
      </c>
      <c r="AF60" s="14">
        <f>IF(AND(OR($D60="支出",$D60="振替",$D60="残高調整",$D60="貯金"),$C60="実施",$F60="夫銀行"),$J60,0)</f>
        <v>0</v>
      </c>
      <c r="AG60" s="14">
        <f>IF(AND(OR($D60="収入",$D60="振替",$D60="残高調整",$D60="借入",$D60="貯金"),$C60="実施",$E60="妻銀行"),$J60,0)</f>
        <v>0</v>
      </c>
      <c r="AH60" s="14">
        <f>IF(AND(OR($D60="支出",$D60="振替",$D60="残高調整",$D60="貯金"),$C60="実施",$F60="妻銀行"),$J60,0)</f>
        <v>0</v>
      </c>
      <c r="AI60" s="14">
        <f t="shared" si="5"/>
        <v>0</v>
      </c>
      <c r="AJ60" s="14">
        <f t="shared" si="6"/>
        <v>0</v>
      </c>
    </row>
    <row r="61" spans="1:36" x14ac:dyDescent="0.4">
      <c r="A61" s="3">
        <v>45041</v>
      </c>
      <c r="B61" s="13" t="str">
        <f t="shared" si="0"/>
        <v>火</v>
      </c>
      <c r="C61" s="13" t="s">
        <v>11</v>
      </c>
      <c r="D61" s="13" t="s">
        <v>24</v>
      </c>
      <c r="E61" s="4" t="s">
        <v>145</v>
      </c>
      <c r="F61" s="4"/>
      <c r="G61" s="4" t="s">
        <v>30</v>
      </c>
      <c r="H61" s="4" t="s">
        <v>155</v>
      </c>
      <c r="I61" s="4"/>
      <c r="J61" s="14">
        <v>300000</v>
      </c>
      <c r="K61" s="14">
        <f t="shared" si="7"/>
        <v>1046804</v>
      </c>
      <c r="L61" s="14">
        <f>L60+収支明細_完成!$Y61-収支明細_完成!$Z61</f>
        <v>1072804</v>
      </c>
      <c r="M61" s="14">
        <f t="shared" si="1"/>
        <v>300000</v>
      </c>
      <c r="N61" s="14">
        <f t="shared" si="2"/>
        <v>0</v>
      </c>
      <c r="O61" s="14">
        <f>IF(AND(OR($D61="収入",$D61="振替",$D61="残高調整",$D61="借入",$D61="貯金"),$C61="予算",$E61="夫現金"),$J61,0)</f>
        <v>0</v>
      </c>
      <c r="P61" s="14">
        <f>IF(AND(OR($D61="支出",$D61="振替",$D61="残高調整",$D61="貯金"),$C61="予算",$F61="夫現金"),$J61,0)</f>
        <v>0</v>
      </c>
      <c r="Q61" s="14">
        <f>IF(AND(OR($D61="収入",$D61="振替",$D61="残高調整",$D61="借入",$D61="貯金"),$C61="予算",$E61="妻現金"),$J61,0)</f>
        <v>0</v>
      </c>
      <c r="R61" s="14">
        <f>IF(AND(OR($D61="支出",$D61="振替",$D61="残高調整",$D61="貯金"),$C61="予算",$F61="妻現金"),$J61,0)</f>
        <v>0</v>
      </c>
      <c r="S61" s="14">
        <f>IF(AND(OR($D61="収入",$D61="振替",$D61="残高調整",$D61="借入",$D61="貯金"),$C61="予算",$E61="夫銀行"),$J61,0)</f>
        <v>300000</v>
      </c>
      <c r="T61" s="14">
        <f>IF(AND(OR($D61="支出",$D61="振替",$D61="残高調整",$D61="貯金"),$C61="予算",$F61="夫銀行"),$J61,0)</f>
        <v>0</v>
      </c>
      <c r="U61" s="14">
        <f>IF(AND(OR($D61="収入",$D61="振替",$D61="残高調整",$D61="借入",$D61="貯金"),$C61="予算",$E61="妻銀行"),$J61,0)</f>
        <v>0</v>
      </c>
      <c r="V61" s="14">
        <f>IF(AND(OR($D61="支出",$D61="振替",$D61="残高調整",$D61="貯金"),$C61="予算",$F61="妻銀行"),$J61,0)</f>
        <v>0</v>
      </c>
      <c r="W61" s="14">
        <f t="shared" si="8"/>
        <v>0</v>
      </c>
      <c r="X61" s="14">
        <f t="shared" si="9"/>
        <v>0</v>
      </c>
      <c r="Y61" s="14">
        <f t="shared" si="3"/>
        <v>0</v>
      </c>
      <c r="Z61" s="14">
        <f t="shared" si="4"/>
        <v>0</v>
      </c>
      <c r="AA61" s="14">
        <f>IF(AND(OR($D61="収入",$D61="振替",$D61="残高調整",$D61="借入",$D61="貯金"),$C61="実施",$E61="夫現金"),$J61,0)</f>
        <v>0</v>
      </c>
      <c r="AB61" s="14">
        <f>IF(AND(OR($D61="支出",$D61="振替",$D61="残高調整",$D61="貯金"),$C61="実施",$F61="夫現金"),$J61,0)</f>
        <v>0</v>
      </c>
      <c r="AC61" s="14">
        <f>IF(AND(OR($D61="収入",$D61="振替",$D61="残高調整",$D61="借入",$D61="貯金"),$C61="実施",$E61="妻現金"),$J61,0)</f>
        <v>0</v>
      </c>
      <c r="AD61" s="14">
        <f>IF(AND(OR($D61="支出",$D61="振替",$D61="残高調整",$D61="貯金"),$C61="実施",$F61="妻現金"),$J61,0)</f>
        <v>0</v>
      </c>
      <c r="AE61" s="14">
        <f>IF(AND(OR($D61="収入",$D61="振替",$D61="残高調整",$D61="借入",$D61="貯金"),$C61="実施",$E61="夫銀行"),$J61,0)</f>
        <v>0</v>
      </c>
      <c r="AF61" s="14">
        <f>IF(AND(OR($D61="支出",$D61="振替",$D61="残高調整",$D61="貯金"),$C61="実施",$F61="夫銀行"),$J61,0)</f>
        <v>0</v>
      </c>
      <c r="AG61" s="14">
        <f>IF(AND(OR($D61="収入",$D61="振替",$D61="残高調整",$D61="借入",$D61="貯金"),$C61="実施",$E61="妻銀行"),$J61,0)</f>
        <v>0</v>
      </c>
      <c r="AH61" s="14">
        <f>IF(AND(OR($D61="支出",$D61="振替",$D61="残高調整",$D61="貯金"),$C61="実施",$F61="妻銀行"),$J61,0)</f>
        <v>0</v>
      </c>
      <c r="AI61" s="14">
        <f t="shared" si="5"/>
        <v>0</v>
      </c>
      <c r="AJ61" s="14">
        <f t="shared" si="6"/>
        <v>0</v>
      </c>
    </row>
    <row r="62" spans="1:36" x14ac:dyDescent="0.4">
      <c r="A62" s="3">
        <v>45043</v>
      </c>
      <c r="B62" s="13" t="str">
        <f t="shared" si="0"/>
        <v>木</v>
      </c>
      <c r="C62" s="13" t="s">
        <v>11</v>
      </c>
      <c r="D62" s="13" t="s">
        <v>25</v>
      </c>
      <c r="E62" s="4"/>
      <c r="F62" s="4" t="s">
        <v>28</v>
      </c>
      <c r="G62" s="4" t="s">
        <v>39</v>
      </c>
      <c r="H62" s="4" t="s">
        <v>28</v>
      </c>
      <c r="I62" s="4"/>
      <c r="J62" s="14">
        <v>20000</v>
      </c>
      <c r="K62" s="14">
        <f t="shared" si="7"/>
        <v>1046804</v>
      </c>
      <c r="L62" s="14">
        <f>L61+収支明細_完成!$Y62-収支明細_完成!$Z62</f>
        <v>1072804</v>
      </c>
      <c r="M62" s="14">
        <f t="shared" si="1"/>
        <v>0</v>
      </c>
      <c r="N62" s="14">
        <f t="shared" si="2"/>
        <v>0</v>
      </c>
      <c r="O62" s="14">
        <f>IF(AND(OR($D62="収入",$D62="振替",$D62="残高調整",$D62="借入",$D62="貯金"),$C62="予算",$E62="夫現金"),$J62,0)</f>
        <v>0</v>
      </c>
      <c r="P62" s="14">
        <f>IF(AND(OR($D62="支出",$D62="振替",$D62="残高調整",$D62="貯金"),$C62="予算",$F62="夫現金"),$J62,0)</f>
        <v>0</v>
      </c>
      <c r="Q62" s="14">
        <f>IF(AND(OR($D62="収入",$D62="振替",$D62="残高調整",$D62="借入",$D62="貯金"),$C62="予算",$E62="妻現金"),$J62,0)</f>
        <v>0</v>
      </c>
      <c r="R62" s="14">
        <f>IF(AND(OR($D62="支出",$D62="振替",$D62="残高調整",$D62="貯金"),$C62="予算",$F62="妻現金"),$J62,0)</f>
        <v>0</v>
      </c>
      <c r="S62" s="14">
        <f>IF(AND(OR($D62="収入",$D62="振替",$D62="残高調整",$D62="借入",$D62="貯金"),$C62="予算",$E62="夫銀行"),$J62,0)</f>
        <v>0</v>
      </c>
      <c r="T62" s="14">
        <f>IF(AND(OR($D62="支出",$D62="振替",$D62="残高調整",$D62="貯金"),$C62="予算",$F62="夫銀行"),$J62,0)</f>
        <v>0</v>
      </c>
      <c r="U62" s="14">
        <f>IF(AND(OR($D62="収入",$D62="振替",$D62="残高調整",$D62="借入",$D62="貯金"),$C62="予算",$E62="妻銀行"),$J62,0)</f>
        <v>0</v>
      </c>
      <c r="V62" s="14">
        <f>IF(AND(OR($D62="支出",$D62="振替",$D62="残高調整",$D62="貯金"),$C62="予算",$F62="妻銀行"),$J62,0)</f>
        <v>0</v>
      </c>
      <c r="W62" s="14">
        <f t="shared" si="8"/>
        <v>0</v>
      </c>
      <c r="X62" s="14">
        <f t="shared" si="9"/>
        <v>0</v>
      </c>
      <c r="Y62" s="14">
        <f t="shared" si="3"/>
        <v>0</v>
      </c>
      <c r="Z62" s="14">
        <f t="shared" si="4"/>
        <v>0</v>
      </c>
      <c r="AA62" s="14">
        <f>IF(AND(OR($D62="収入",$D62="振替",$D62="残高調整",$D62="借入",$D62="貯金"),$C62="実施",$E62="夫現金"),$J62,0)</f>
        <v>0</v>
      </c>
      <c r="AB62" s="14">
        <f>IF(AND(OR($D62="支出",$D62="振替",$D62="残高調整",$D62="貯金"),$C62="実施",$F62="夫現金"),$J62,0)</f>
        <v>0</v>
      </c>
      <c r="AC62" s="14">
        <f>IF(AND(OR($D62="収入",$D62="振替",$D62="残高調整",$D62="借入",$D62="貯金"),$C62="実施",$E62="妻現金"),$J62,0)</f>
        <v>0</v>
      </c>
      <c r="AD62" s="14">
        <f>IF(AND(OR($D62="支出",$D62="振替",$D62="残高調整",$D62="貯金"),$C62="実施",$F62="妻現金"),$J62,0)</f>
        <v>0</v>
      </c>
      <c r="AE62" s="14">
        <f>IF(AND(OR($D62="収入",$D62="振替",$D62="残高調整",$D62="借入",$D62="貯金"),$C62="実施",$E62="夫銀行"),$J62,0)</f>
        <v>0</v>
      </c>
      <c r="AF62" s="14">
        <f>IF(AND(OR($D62="支出",$D62="振替",$D62="残高調整",$D62="貯金"),$C62="実施",$F62="夫銀行"),$J62,0)</f>
        <v>0</v>
      </c>
      <c r="AG62" s="14">
        <f>IF(AND(OR($D62="収入",$D62="振替",$D62="残高調整",$D62="借入",$D62="貯金"),$C62="実施",$E62="妻銀行"),$J62,0)</f>
        <v>0</v>
      </c>
      <c r="AH62" s="14">
        <f>IF(AND(OR($D62="支出",$D62="振替",$D62="残高調整",$D62="貯金"),$C62="実施",$F62="妻銀行"),$J62,0)</f>
        <v>0</v>
      </c>
      <c r="AI62" s="14">
        <f t="shared" si="5"/>
        <v>0</v>
      </c>
      <c r="AJ62" s="14">
        <f t="shared" si="6"/>
        <v>0</v>
      </c>
    </row>
    <row r="63" spans="1:36" x14ac:dyDescent="0.4">
      <c r="A63" s="3">
        <v>45044</v>
      </c>
      <c r="B63" s="13" t="str">
        <f t="shared" si="0"/>
        <v>金</v>
      </c>
      <c r="C63" s="13" t="s">
        <v>11</v>
      </c>
      <c r="D63" s="13" t="s">
        <v>24</v>
      </c>
      <c r="E63" s="4" t="s">
        <v>160</v>
      </c>
      <c r="F63" s="4"/>
      <c r="G63" s="4" t="s">
        <v>30</v>
      </c>
      <c r="H63" s="4" t="s">
        <v>170</v>
      </c>
      <c r="I63" s="4"/>
      <c r="J63" s="14">
        <v>70000</v>
      </c>
      <c r="K63" s="14">
        <f t="shared" si="7"/>
        <v>1116804</v>
      </c>
      <c r="L63" s="14">
        <f>L62+収支明細_完成!$Y63-収支明細_完成!$Z63</f>
        <v>1072804</v>
      </c>
      <c r="M63" s="14">
        <f t="shared" si="1"/>
        <v>70000</v>
      </c>
      <c r="N63" s="14">
        <f t="shared" si="2"/>
        <v>0</v>
      </c>
      <c r="O63" s="14">
        <f>IF(AND(OR($D63="収入",$D63="振替",$D63="残高調整",$D63="借入",$D63="貯金"),$C63="予算",$E63="夫現金"),$J63,0)</f>
        <v>0</v>
      </c>
      <c r="P63" s="14">
        <f>IF(AND(OR($D63="支出",$D63="振替",$D63="残高調整",$D63="貯金"),$C63="予算",$F63="夫現金"),$J63,0)</f>
        <v>0</v>
      </c>
      <c r="Q63" s="14">
        <f>IF(AND(OR($D63="収入",$D63="振替",$D63="残高調整",$D63="借入",$D63="貯金"),$C63="予算",$E63="妻現金"),$J63,0)</f>
        <v>0</v>
      </c>
      <c r="R63" s="14">
        <f>IF(AND(OR($D63="支出",$D63="振替",$D63="残高調整",$D63="貯金"),$C63="予算",$F63="妻現金"),$J63,0)</f>
        <v>0</v>
      </c>
      <c r="S63" s="14">
        <f>IF(AND(OR($D63="収入",$D63="振替",$D63="残高調整",$D63="借入",$D63="貯金"),$C63="予算",$E63="夫銀行"),$J63,0)</f>
        <v>0</v>
      </c>
      <c r="T63" s="14">
        <f>IF(AND(OR($D63="支出",$D63="振替",$D63="残高調整",$D63="貯金"),$C63="予算",$F63="夫銀行"),$J63,0)</f>
        <v>0</v>
      </c>
      <c r="U63" s="14">
        <f>IF(AND(OR($D63="収入",$D63="振替",$D63="残高調整",$D63="借入",$D63="貯金"),$C63="予算",$E63="妻銀行"),$J63,0)</f>
        <v>70000</v>
      </c>
      <c r="V63" s="14">
        <f>IF(AND(OR($D63="支出",$D63="振替",$D63="残高調整",$D63="貯金"),$C63="予算",$F63="妻銀行"),$J63,0)</f>
        <v>0</v>
      </c>
      <c r="W63" s="14">
        <f t="shared" si="8"/>
        <v>0</v>
      </c>
      <c r="X63" s="14">
        <f t="shared" si="9"/>
        <v>0</v>
      </c>
      <c r="Y63" s="14">
        <f t="shared" si="3"/>
        <v>0</v>
      </c>
      <c r="Z63" s="14">
        <f t="shared" si="4"/>
        <v>0</v>
      </c>
      <c r="AA63" s="14">
        <f>IF(AND(OR($D63="収入",$D63="振替",$D63="残高調整",$D63="借入",$D63="貯金"),$C63="実施",$E63="夫現金"),$J63,0)</f>
        <v>0</v>
      </c>
      <c r="AB63" s="14">
        <f>IF(AND(OR($D63="支出",$D63="振替",$D63="残高調整",$D63="貯金"),$C63="実施",$F63="夫現金"),$J63,0)</f>
        <v>0</v>
      </c>
      <c r="AC63" s="14">
        <f>IF(AND(OR($D63="収入",$D63="振替",$D63="残高調整",$D63="借入",$D63="貯金"),$C63="実施",$E63="妻現金"),$J63,0)</f>
        <v>0</v>
      </c>
      <c r="AD63" s="14">
        <f>IF(AND(OR($D63="支出",$D63="振替",$D63="残高調整",$D63="貯金"),$C63="実施",$F63="妻現金"),$J63,0)</f>
        <v>0</v>
      </c>
      <c r="AE63" s="14">
        <f>IF(AND(OR($D63="収入",$D63="振替",$D63="残高調整",$D63="借入",$D63="貯金"),$C63="実施",$E63="夫銀行"),$J63,0)</f>
        <v>0</v>
      </c>
      <c r="AF63" s="14">
        <f>IF(AND(OR($D63="支出",$D63="振替",$D63="残高調整",$D63="貯金"),$C63="実施",$F63="夫銀行"),$J63,0)</f>
        <v>0</v>
      </c>
      <c r="AG63" s="14">
        <f>IF(AND(OR($D63="収入",$D63="振替",$D63="残高調整",$D63="借入",$D63="貯金"),$C63="実施",$E63="妻銀行"),$J63,0)</f>
        <v>0</v>
      </c>
      <c r="AH63" s="14">
        <f>IF(AND(OR($D63="支出",$D63="振替",$D63="残高調整",$D63="貯金"),$C63="実施",$F63="妻銀行"),$J63,0)</f>
        <v>0</v>
      </c>
      <c r="AI63" s="14">
        <f t="shared" si="5"/>
        <v>0</v>
      </c>
      <c r="AJ63" s="14">
        <f t="shared" si="6"/>
        <v>0</v>
      </c>
    </row>
    <row r="64" spans="1:36" x14ac:dyDescent="0.4">
      <c r="A64" s="3">
        <v>45044</v>
      </c>
      <c r="B64" s="13" t="str">
        <f t="shared" si="0"/>
        <v>金</v>
      </c>
      <c r="C64" s="13" t="s">
        <v>11</v>
      </c>
      <c r="D64" s="13" t="s">
        <v>25</v>
      </c>
      <c r="E64" s="4"/>
      <c r="F64" s="4" t="s">
        <v>145</v>
      </c>
      <c r="G64" s="4" t="s">
        <v>36</v>
      </c>
      <c r="H64" s="4" t="s">
        <v>105</v>
      </c>
      <c r="I64" s="4"/>
      <c r="J64" s="14">
        <v>10000</v>
      </c>
      <c r="K64" s="14">
        <f t="shared" si="7"/>
        <v>1106804</v>
      </c>
      <c r="L64" s="14">
        <f>L63+収支明細_完成!$Y64-収支明細_完成!$Z64</f>
        <v>1072804</v>
      </c>
      <c r="M64" s="14">
        <f t="shared" si="1"/>
        <v>0</v>
      </c>
      <c r="N64" s="14">
        <f t="shared" si="2"/>
        <v>10000</v>
      </c>
      <c r="O64" s="14">
        <f>IF(AND(OR($D64="収入",$D64="振替",$D64="残高調整",$D64="借入",$D64="貯金"),$C64="予算",$E64="夫現金"),$J64,0)</f>
        <v>0</v>
      </c>
      <c r="P64" s="14">
        <f>IF(AND(OR($D64="支出",$D64="振替",$D64="残高調整",$D64="貯金"),$C64="予算",$F64="夫現金"),$J64,0)</f>
        <v>0</v>
      </c>
      <c r="Q64" s="14">
        <f>IF(AND(OR($D64="収入",$D64="振替",$D64="残高調整",$D64="借入",$D64="貯金"),$C64="予算",$E64="妻現金"),$J64,0)</f>
        <v>0</v>
      </c>
      <c r="R64" s="14">
        <f>IF(AND(OR($D64="支出",$D64="振替",$D64="残高調整",$D64="貯金"),$C64="予算",$F64="妻現金"),$J64,0)</f>
        <v>0</v>
      </c>
      <c r="S64" s="14">
        <f>IF(AND(OR($D64="収入",$D64="振替",$D64="残高調整",$D64="借入",$D64="貯金"),$C64="予算",$E64="夫銀行"),$J64,0)</f>
        <v>0</v>
      </c>
      <c r="T64" s="14">
        <f>IF(AND(OR($D64="支出",$D64="振替",$D64="残高調整",$D64="貯金"),$C64="予算",$F64="夫銀行"),$J64,0)</f>
        <v>10000</v>
      </c>
      <c r="U64" s="14">
        <f>IF(AND(OR($D64="収入",$D64="振替",$D64="残高調整",$D64="借入",$D64="貯金"),$C64="予算",$E64="妻銀行"),$J64,0)</f>
        <v>0</v>
      </c>
      <c r="V64" s="14">
        <f>IF(AND(OR($D64="支出",$D64="振替",$D64="残高調整",$D64="貯金"),$C64="予算",$F64="妻銀行"),$J64,0)</f>
        <v>0</v>
      </c>
      <c r="W64" s="14">
        <f t="shared" si="8"/>
        <v>0</v>
      </c>
      <c r="X64" s="14">
        <f t="shared" si="9"/>
        <v>0</v>
      </c>
      <c r="Y64" s="14">
        <f t="shared" si="3"/>
        <v>0</v>
      </c>
      <c r="Z64" s="14">
        <f t="shared" si="4"/>
        <v>0</v>
      </c>
      <c r="AA64" s="14">
        <f>IF(AND(OR($D64="収入",$D64="振替",$D64="残高調整",$D64="借入",$D64="貯金"),$C64="実施",$E64="夫現金"),$J64,0)</f>
        <v>0</v>
      </c>
      <c r="AB64" s="14">
        <f>IF(AND(OR($D64="支出",$D64="振替",$D64="残高調整",$D64="貯金"),$C64="実施",$F64="夫現金"),$J64,0)</f>
        <v>0</v>
      </c>
      <c r="AC64" s="14">
        <f>IF(AND(OR($D64="収入",$D64="振替",$D64="残高調整",$D64="借入",$D64="貯金"),$C64="実施",$E64="妻現金"),$J64,0)</f>
        <v>0</v>
      </c>
      <c r="AD64" s="14">
        <f>IF(AND(OR($D64="支出",$D64="振替",$D64="残高調整",$D64="貯金"),$C64="実施",$F64="妻現金"),$J64,0)</f>
        <v>0</v>
      </c>
      <c r="AE64" s="14">
        <f>IF(AND(OR($D64="収入",$D64="振替",$D64="残高調整",$D64="借入",$D64="貯金"),$C64="実施",$E64="夫銀行"),$J64,0)</f>
        <v>0</v>
      </c>
      <c r="AF64" s="14">
        <f>IF(AND(OR($D64="支出",$D64="振替",$D64="残高調整",$D64="貯金"),$C64="実施",$F64="夫銀行"),$J64,0)</f>
        <v>0</v>
      </c>
      <c r="AG64" s="14">
        <f>IF(AND(OR($D64="収入",$D64="振替",$D64="残高調整",$D64="借入",$D64="貯金"),$C64="実施",$E64="妻銀行"),$J64,0)</f>
        <v>0</v>
      </c>
      <c r="AH64" s="14">
        <f>IF(AND(OR($D64="支出",$D64="振替",$D64="残高調整",$D64="貯金"),$C64="実施",$F64="妻銀行"),$J64,0)</f>
        <v>0</v>
      </c>
      <c r="AI64" s="14">
        <f t="shared" si="5"/>
        <v>0</v>
      </c>
      <c r="AJ64" s="14">
        <f t="shared" si="6"/>
        <v>0</v>
      </c>
    </row>
    <row r="65" spans="1:36" x14ac:dyDescent="0.4">
      <c r="A65" s="3">
        <v>45044</v>
      </c>
      <c r="B65" s="13" t="str">
        <f t="shared" si="0"/>
        <v>金</v>
      </c>
      <c r="C65" s="13" t="s">
        <v>11</v>
      </c>
      <c r="D65" s="13" t="s">
        <v>25</v>
      </c>
      <c r="E65" s="4"/>
      <c r="F65" s="4" t="s">
        <v>145</v>
      </c>
      <c r="G65" s="4" t="s">
        <v>35</v>
      </c>
      <c r="H65" s="4" t="s">
        <v>106</v>
      </c>
      <c r="I65" s="4"/>
      <c r="J65" s="14">
        <v>20000</v>
      </c>
      <c r="K65" s="14">
        <f t="shared" si="7"/>
        <v>1086804</v>
      </c>
      <c r="L65" s="14">
        <f>L64+収支明細_完成!$Y65-収支明細_完成!$Z65</f>
        <v>1072804</v>
      </c>
      <c r="M65" s="14">
        <f t="shared" si="1"/>
        <v>0</v>
      </c>
      <c r="N65" s="14">
        <f t="shared" si="2"/>
        <v>20000</v>
      </c>
      <c r="O65" s="14">
        <f>IF(AND(OR($D65="収入",$D65="振替",$D65="残高調整",$D65="借入",$D65="貯金"),$C65="予算",$E65="夫現金"),$J65,0)</f>
        <v>0</v>
      </c>
      <c r="P65" s="14">
        <f>IF(AND(OR($D65="支出",$D65="振替",$D65="残高調整",$D65="貯金"),$C65="予算",$F65="夫現金"),$J65,0)</f>
        <v>0</v>
      </c>
      <c r="Q65" s="14">
        <f>IF(AND(OR($D65="収入",$D65="振替",$D65="残高調整",$D65="借入",$D65="貯金"),$C65="予算",$E65="妻現金"),$J65,0)</f>
        <v>0</v>
      </c>
      <c r="R65" s="14">
        <f>IF(AND(OR($D65="支出",$D65="振替",$D65="残高調整",$D65="貯金"),$C65="予算",$F65="妻現金"),$J65,0)</f>
        <v>0</v>
      </c>
      <c r="S65" s="14">
        <f>IF(AND(OR($D65="収入",$D65="振替",$D65="残高調整",$D65="借入",$D65="貯金"),$C65="予算",$E65="夫銀行"),$J65,0)</f>
        <v>0</v>
      </c>
      <c r="T65" s="14">
        <f>IF(AND(OR($D65="支出",$D65="振替",$D65="残高調整",$D65="貯金"),$C65="予算",$F65="夫銀行"),$J65,0)</f>
        <v>20000</v>
      </c>
      <c r="U65" s="14">
        <f>IF(AND(OR($D65="収入",$D65="振替",$D65="残高調整",$D65="借入",$D65="貯金"),$C65="予算",$E65="妻銀行"),$J65,0)</f>
        <v>0</v>
      </c>
      <c r="V65" s="14">
        <f>IF(AND(OR($D65="支出",$D65="振替",$D65="残高調整",$D65="貯金"),$C65="予算",$F65="妻銀行"),$J65,0)</f>
        <v>0</v>
      </c>
      <c r="W65" s="14">
        <f t="shared" si="8"/>
        <v>0</v>
      </c>
      <c r="X65" s="14">
        <f t="shared" si="9"/>
        <v>0</v>
      </c>
      <c r="Y65" s="14">
        <f t="shared" si="3"/>
        <v>0</v>
      </c>
      <c r="Z65" s="14">
        <f t="shared" si="4"/>
        <v>0</v>
      </c>
      <c r="AA65" s="14">
        <f>IF(AND(OR($D65="収入",$D65="振替",$D65="残高調整",$D65="借入",$D65="貯金"),$C65="実施",$E65="夫現金"),$J65,0)</f>
        <v>0</v>
      </c>
      <c r="AB65" s="14">
        <f>IF(AND(OR($D65="支出",$D65="振替",$D65="残高調整",$D65="貯金"),$C65="実施",$F65="夫現金"),$J65,0)</f>
        <v>0</v>
      </c>
      <c r="AC65" s="14">
        <f>IF(AND(OR($D65="収入",$D65="振替",$D65="残高調整",$D65="借入",$D65="貯金"),$C65="実施",$E65="妻現金"),$J65,0)</f>
        <v>0</v>
      </c>
      <c r="AD65" s="14">
        <f>IF(AND(OR($D65="支出",$D65="振替",$D65="残高調整",$D65="貯金"),$C65="実施",$F65="妻現金"),$J65,0)</f>
        <v>0</v>
      </c>
      <c r="AE65" s="14">
        <f>IF(AND(OR($D65="収入",$D65="振替",$D65="残高調整",$D65="借入",$D65="貯金"),$C65="実施",$E65="夫銀行"),$J65,0)</f>
        <v>0</v>
      </c>
      <c r="AF65" s="14">
        <f>IF(AND(OR($D65="支出",$D65="振替",$D65="残高調整",$D65="貯金"),$C65="実施",$F65="夫銀行"),$J65,0)</f>
        <v>0</v>
      </c>
      <c r="AG65" s="14">
        <f>IF(AND(OR($D65="収入",$D65="振替",$D65="残高調整",$D65="借入",$D65="貯金"),$C65="実施",$E65="妻銀行"),$J65,0)</f>
        <v>0</v>
      </c>
      <c r="AH65" s="14">
        <f>IF(AND(OR($D65="支出",$D65="振替",$D65="残高調整",$D65="貯金"),$C65="実施",$F65="妻銀行"),$J65,0)</f>
        <v>0</v>
      </c>
      <c r="AI65" s="14">
        <f t="shared" si="5"/>
        <v>0</v>
      </c>
      <c r="AJ65" s="14">
        <f t="shared" si="6"/>
        <v>0</v>
      </c>
    </row>
    <row r="66" spans="1:36" x14ac:dyDescent="0.4">
      <c r="A66" s="3">
        <v>45044</v>
      </c>
      <c r="B66" s="13" t="str">
        <f t="shared" si="0"/>
        <v>金</v>
      </c>
      <c r="C66" s="13" t="s">
        <v>11</v>
      </c>
      <c r="D66" s="13" t="s">
        <v>25</v>
      </c>
      <c r="E66" s="4"/>
      <c r="F66" s="4" t="s">
        <v>145</v>
      </c>
      <c r="G66" s="4" t="s">
        <v>35</v>
      </c>
      <c r="H66" s="4" t="s">
        <v>58</v>
      </c>
      <c r="I66" s="4"/>
      <c r="J66" s="14">
        <v>6000</v>
      </c>
      <c r="K66" s="14">
        <f t="shared" si="7"/>
        <v>1080804</v>
      </c>
      <c r="L66" s="14">
        <f>L65+収支明細_完成!$Y66-収支明細_完成!$Z66</f>
        <v>1072804</v>
      </c>
      <c r="M66" s="14">
        <f t="shared" si="1"/>
        <v>0</v>
      </c>
      <c r="N66" s="14">
        <f t="shared" si="2"/>
        <v>6000</v>
      </c>
      <c r="O66" s="14">
        <f>IF(AND(OR($D66="収入",$D66="振替",$D66="残高調整",$D66="借入",$D66="貯金"),$C66="予算",$E66="夫現金"),$J66,0)</f>
        <v>0</v>
      </c>
      <c r="P66" s="14">
        <f>IF(AND(OR($D66="支出",$D66="振替",$D66="残高調整",$D66="貯金"),$C66="予算",$F66="夫現金"),$J66,0)</f>
        <v>0</v>
      </c>
      <c r="Q66" s="14">
        <f>IF(AND(OR($D66="収入",$D66="振替",$D66="残高調整",$D66="借入",$D66="貯金"),$C66="予算",$E66="妻現金"),$J66,0)</f>
        <v>0</v>
      </c>
      <c r="R66" s="14">
        <f>IF(AND(OR($D66="支出",$D66="振替",$D66="残高調整",$D66="貯金"),$C66="予算",$F66="妻現金"),$J66,0)</f>
        <v>0</v>
      </c>
      <c r="S66" s="14">
        <f>IF(AND(OR($D66="収入",$D66="振替",$D66="残高調整",$D66="借入",$D66="貯金"),$C66="予算",$E66="夫銀行"),$J66,0)</f>
        <v>0</v>
      </c>
      <c r="T66" s="14">
        <f>IF(AND(OR($D66="支出",$D66="振替",$D66="残高調整",$D66="貯金"),$C66="予算",$F66="夫銀行"),$J66,0)</f>
        <v>6000</v>
      </c>
      <c r="U66" s="14">
        <f>IF(AND(OR($D66="収入",$D66="振替",$D66="残高調整",$D66="借入",$D66="貯金"),$C66="予算",$E66="妻銀行"),$J66,0)</f>
        <v>0</v>
      </c>
      <c r="V66" s="14">
        <f>IF(AND(OR($D66="支出",$D66="振替",$D66="残高調整",$D66="貯金"),$C66="予算",$F66="妻銀行"),$J66,0)</f>
        <v>0</v>
      </c>
      <c r="W66" s="14">
        <f t="shared" si="8"/>
        <v>0</v>
      </c>
      <c r="X66" s="14">
        <f t="shared" si="9"/>
        <v>0</v>
      </c>
      <c r="Y66" s="14">
        <f t="shared" si="3"/>
        <v>0</v>
      </c>
      <c r="Z66" s="14">
        <f t="shared" si="4"/>
        <v>0</v>
      </c>
      <c r="AA66" s="14">
        <f>IF(AND(OR($D66="収入",$D66="振替",$D66="残高調整",$D66="借入",$D66="貯金"),$C66="実施",$E66="夫現金"),$J66,0)</f>
        <v>0</v>
      </c>
      <c r="AB66" s="14">
        <f>IF(AND(OR($D66="支出",$D66="振替",$D66="残高調整",$D66="貯金"),$C66="実施",$F66="夫現金"),$J66,0)</f>
        <v>0</v>
      </c>
      <c r="AC66" s="14">
        <f>IF(AND(OR($D66="収入",$D66="振替",$D66="残高調整",$D66="借入",$D66="貯金"),$C66="実施",$E66="妻現金"),$J66,0)</f>
        <v>0</v>
      </c>
      <c r="AD66" s="14">
        <f>IF(AND(OR($D66="支出",$D66="振替",$D66="残高調整",$D66="貯金"),$C66="実施",$F66="妻現金"),$J66,0)</f>
        <v>0</v>
      </c>
      <c r="AE66" s="14">
        <f>IF(AND(OR($D66="収入",$D66="振替",$D66="残高調整",$D66="借入",$D66="貯金"),$C66="実施",$E66="夫銀行"),$J66,0)</f>
        <v>0</v>
      </c>
      <c r="AF66" s="14">
        <f>IF(AND(OR($D66="支出",$D66="振替",$D66="残高調整",$D66="貯金"),$C66="実施",$F66="夫銀行"),$J66,0)</f>
        <v>0</v>
      </c>
      <c r="AG66" s="14">
        <f>IF(AND(OR($D66="収入",$D66="振替",$D66="残高調整",$D66="借入",$D66="貯金"),$C66="実施",$E66="妻銀行"),$J66,0)</f>
        <v>0</v>
      </c>
      <c r="AH66" s="14">
        <f>IF(AND(OR($D66="支出",$D66="振替",$D66="残高調整",$D66="貯金"),$C66="実施",$F66="妻銀行"),$J66,0)</f>
        <v>0</v>
      </c>
      <c r="AI66" s="14">
        <f t="shared" si="5"/>
        <v>0</v>
      </c>
      <c r="AJ66" s="14">
        <f t="shared" si="6"/>
        <v>0</v>
      </c>
    </row>
    <row r="67" spans="1:36" x14ac:dyDescent="0.4">
      <c r="A67" s="3">
        <v>45044</v>
      </c>
      <c r="B67" s="13" t="str">
        <f t="shared" si="0"/>
        <v>金</v>
      </c>
      <c r="C67" s="13" t="s">
        <v>11</v>
      </c>
      <c r="D67" s="13" t="s">
        <v>25</v>
      </c>
      <c r="E67" s="4"/>
      <c r="F67" s="4" t="s">
        <v>145</v>
      </c>
      <c r="G67" s="4" t="s">
        <v>35</v>
      </c>
      <c r="H67" s="4" t="s">
        <v>107</v>
      </c>
      <c r="I67" s="4"/>
      <c r="J67" s="14">
        <v>8000</v>
      </c>
      <c r="K67" s="14">
        <f t="shared" si="7"/>
        <v>1072804</v>
      </c>
      <c r="L67" s="14">
        <f>L66+収支明細_完成!$Y67-収支明細_完成!$Z67</f>
        <v>1072804</v>
      </c>
      <c r="M67" s="14">
        <f t="shared" si="1"/>
        <v>0</v>
      </c>
      <c r="N67" s="14">
        <f t="shared" si="2"/>
        <v>8000</v>
      </c>
      <c r="O67" s="14">
        <f>IF(AND(OR($D67="収入",$D67="振替",$D67="残高調整",$D67="借入",$D67="貯金"),$C67="予算",$E67="夫現金"),$J67,0)</f>
        <v>0</v>
      </c>
      <c r="P67" s="14">
        <f>IF(AND(OR($D67="支出",$D67="振替",$D67="残高調整",$D67="貯金"),$C67="予算",$F67="夫現金"),$J67,0)</f>
        <v>0</v>
      </c>
      <c r="Q67" s="14">
        <f>IF(AND(OR($D67="収入",$D67="振替",$D67="残高調整",$D67="借入",$D67="貯金"),$C67="予算",$E67="妻現金"),$J67,0)</f>
        <v>0</v>
      </c>
      <c r="R67" s="14">
        <f>IF(AND(OR($D67="支出",$D67="振替",$D67="残高調整",$D67="貯金"),$C67="予算",$F67="妻現金"),$J67,0)</f>
        <v>0</v>
      </c>
      <c r="S67" s="14">
        <f>IF(AND(OR($D67="収入",$D67="振替",$D67="残高調整",$D67="借入",$D67="貯金"),$C67="予算",$E67="夫銀行"),$J67,0)</f>
        <v>0</v>
      </c>
      <c r="T67" s="14">
        <f>IF(AND(OR($D67="支出",$D67="振替",$D67="残高調整",$D67="貯金"),$C67="予算",$F67="夫銀行"),$J67,0)</f>
        <v>8000</v>
      </c>
      <c r="U67" s="14">
        <f>IF(AND(OR($D67="収入",$D67="振替",$D67="残高調整",$D67="借入",$D67="貯金"),$C67="予算",$E67="妻銀行"),$J67,0)</f>
        <v>0</v>
      </c>
      <c r="V67" s="14">
        <f>IF(AND(OR($D67="支出",$D67="振替",$D67="残高調整",$D67="貯金"),$C67="予算",$F67="妻銀行"),$J67,0)</f>
        <v>0</v>
      </c>
      <c r="W67" s="14">
        <f t="shared" si="8"/>
        <v>0</v>
      </c>
      <c r="X67" s="14">
        <f t="shared" si="9"/>
        <v>0</v>
      </c>
      <c r="Y67" s="14">
        <f t="shared" si="3"/>
        <v>0</v>
      </c>
      <c r="Z67" s="14">
        <f t="shared" si="4"/>
        <v>0</v>
      </c>
      <c r="AA67" s="14">
        <f>IF(AND(OR($D67="収入",$D67="振替",$D67="残高調整",$D67="借入",$D67="貯金"),$C67="実施",$E67="夫現金"),$J67,0)</f>
        <v>0</v>
      </c>
      <c r="AB67" s="14">
        <f>IF(AND(OR($D67="支出",$D67="振替",$D67="残高調整",$D67="貯金"),$C67="実施",$F67="夫現金"),$J67,0)</f>
        <v>0</v>
      </c>
      <c r="AC67" s="14">
        <f>IF(AND(OR($D67="収入",$D67="振替",$D67="残高調整",$D67="借入",$D67="貯金"),$C67="実施",$E67="妻現金"),$J67,0)</f>
        <v>0</v>
      </c>
      <c r="AD67" s="14">
        <f>IF(AND(OR($D67="支出",$D67="振替",$D67="残高調整",$D67="貯金"),$C67="実施",$F67="妻現金"),$J67,0)</f>
        <v>0</v>
      </c>
      <c r="AE67" s="14">
        <f>IF(AND(OR($D67="収入",$D67="振替",$D67="残高調整",$D67="借入",$D67="貯金"),$C67="実施",$E67="夫銀行"),$J67,0)</f>
        <v>0</v>
      </c>
      <c r="AF67" s="14">
        <f>IF(AND(OR($D67="支出",$D67="振替",$D67="残高調整",$D67="貯金"),$C67="実施",$F67="夫銀行"),$J67,0)</f>
        <v>0</v>
      </c>
      <c r="AG67" s="14">
        <f>IF(AND(OR($D67="収入",$D67="振替",$D67="残高調整",$D67="借入",$D67="貯金"),$C67="実施",$E67="妻銀行"),$J67,0)</f>
        <v>0</v>
      </c>
      <c r="AH67" s="14">
        <f>IF(AND(OR($D67="支出",$D67="振替",$D67="残高調整",$D67="貯金"),$C67="実施",$F67="妻銀行"),$J67,0)</f>
        <v>0</v>
      </c>
      <c r="AI67" s="14">
        <f t="shared" si="5"/>
        <v>0</v>
      </c>
      <c r="AJ67" s="14">
        <f t="shared" si="6"/>
        <v>0</v>
      </c>
    </row>
    <row r="68" spans="1:36" x14ac:dyDescent="0.4">
      <c r="A68" s="3">
        <v>45044</v>
      </c>
      <c r="B68" s="13" t="str">
        <f t="shared" si="0"/>
        <v>金</v>
      </c>
      <c r="C68" s="13" t="s">
        <v>11</v>
      </c>
      <c r="D68" s="13" t="s">
        <v>25</v>
      </c>
      <c r="E68" s="4"/>
      <c r="F68" s="4" t="s">
        <v>145</v>
      </c>
      <c r="G68" s="4" t="s">
        <v>40</v>
      </c>
      <c r="H68" s="4" t="s">
        <v>108</v>
      </c>
      <c r="I68" s="4"/>
      <c r="J68" s="14">
        <v>100000</v>
      </c>
      <c r="K68" s="14">
        <f t="shared" si="7"/>
        <v>972804</v>
      </c>
      <c r="L68" s="14">
        <f>L67+収支明細_完成!$Y68-収支明細_完成!$Z68</f>
        <v>1072804</v>
      </c>
      <c r="M68" s="14">
        <f t="shared" si="1"/>
        <v>0</v>
      </c>
      <c r="N68" s="14">
        <f t="shared" si="2"/>
        <v>100000</v>
      </c>
      <c r="O68" s="14">
        <f>IF(AND(OR($D68="収入",$D68="振替",$D68="残高調整",$D68="借入",$D68="貯金"),$C68="予算",$E68="夫現金"),$J68,0)</f>
        <v>0</v>
      </c>
      <c r="P68" s="14">
        <f>IF(AND(OR($D68="支出",$D68="振替",$D68="残高調整",$D68="貯金"),$C68="予算",$F68="夫現金"),$J68,0)</f>
        <v>0</v>
      </c>
      <c r="Q68" s="14">
        <f>IF(AND(OR($D68="収入",$D68="振替",$D68="残高調整",$D68="借入",$D68="貯金"),$C68="予算",$E68="妻現金"),$J68,0)</f>
        <v>0</v>
      </c>
      <c r="R68" s="14">
        <f>IF(AND(OR($D68="支出",$D68="振替",$D68="残高調整",$D68="貯金"),$C68="予算",$F68="妻現金"),$J68,0)</f>
        <v>0</v>
      </c>
      <c r="S68" s="14">
        <f>IF(AND(OR($D68="収入",$D68="振替",$D68="残高調整",$D68="借入",$D68="貯金"),$C68="予算",$E68="夫銀行"),$J68,0)</f>
        <v>0</v>
      </c>
      <c r="T68" s="14">
        <f>IF(AND(OR($D68="支出",$D68="振替",$D68="残高調整",$D68="貯金"),$C68="予算",$F68="夫銀行"),$J68,0)</f>
        <v>100000</v>
      </c>
      <c r="U68" s="14">
        <f>IF(AND(OR($D68="収入",$D68="振替",$D68="残高調整",$D68="借入",$D68="貯金"),$C68="予算",$E68="妻銀行"),$J68,0)</f>
        <v>0</v>
      </c>
      <c r="V68" s="14">
        <f>IF(AND(OR($D68="支出",$D68="振替",$D68="残高調整",$D68="貯金"),$C68="予算",$F68="妻銀行"),$J68,0)</f>
        <v>0</v>
      </c>
      <c r="W68" s="14">
        <f t="shared" si="8"/>
        <v>0</v>
      </c>
      <c r="X68" s="14">
        <f t="shared" si="9"/>
        <v>0</v>
      </c>
      <c r="Y68" s="14">
        <f t="shared" si="3"/>
        <v>0</v>
      </c>
      <c r="Z68" s="14">
        <f t="shared" si="4"/>
        <v>0</v>
      </c>
      <c r="AA68" s="14">
        <f>IF(AND(OR($D68="収入",$D68="振替",$D68="残高調整",$D68="借入",$D68="貯金"),$C68="実施",$E68="夫現金"),$J68,0)</f>
        <v>0</v>
      </c>
      <c r="AB68" s="14">
        <f>IF(AND(OR($D68="支出",$D68="振替",$D68="残高調整",$D68="貯金"),$C68="実施",$F68="夫現金"),$J68,0)</f>
        <v>0</v>
      </c>
      <c r="AC68" s="14">
        <f>IF(AND(OR($D68="収入",$D68="振替",$D68="残高調整",$D68="借入",$D68="貯金"),$C68="実施",$E68="妻現金"),$J68,0)</f>
        <v>0</v>
      </c>
      <c r="AD68" s="14">
        <f>IF(AND(OR($D68="支出",$D68="振替",$D68="残高調整",$D68="貯金"),$C68="実施",$F68="妻現金"),$J68,0)</f>
        <v>0</v>
      </c>
      <c r="AE68" s="14">
        <f>IF(AND(OR($D68="収入",$D68="振替",$D68="残高調整",$D68="借入",$D68="貯金"),$C68="実施",$E68="夫銀行"),$J68,0)</f>
        <v>0</v>
      </c>
      <c r="AF68" s="14">
        <f>IF(AND(OR($D68="支出",$D68="振替",$D68="残高調整",$D68="貯金"),$C68="実施",$F68="夫銀行"),$J68,0)</f>
        <v>0</v>
      </c>
      <c r="AG68" s="14">
        <f>IF(AND(OR($D68="収入",$D68="振替",$D68="残高調整",$D68="借入",$D68="貯金"),$C68="実施",$E68="妻銀行"),$J68,0)</f>
        <v>0</v>
      </c>
      <c r="AH68" s="14">
        <f>IF(AND(OR($D68="支出",$D68="振替",$D68="残高調整",$D68="貯金"),$C68="実施",$F68="妻銀行"),$J68,0)</f>
        <v>0</v>
      </c>
      <c r="AI68" s="14">
        <f t="shared" ref="AI68:AI131" si="12">IF(AND(OR($D68="収入",$D68="振替",$D68="残高調整",$D68="借入",$D68="貯金"),$C68="実施",$E68="貯金"),$J68,0)</f>
        <v>0</v>
      </c>
      <c r="AJ68" s="14">
        <f t="shared" ref="AJ68:AJ131" si="13">IF(AND(OR($D68="支出",$D68="振替",$D68="残高調整",$D68="貯金"),$C68="実施",$F68="貯金"),$J68,0)</f>
        <v>0</v>
      </c>
    </row>
    <row r="69" spans="1:36" x14ac:dyDescent="0.4">
      <c r="A69" s="3">
        <v>45044</v>
      </c>
      <c r="B69" s="13" t="str">
        <f t="shared" si="0"/>
        <v>金</v>
      </c>
      <c r="C69" s="13" t="s">
        <v>11</v>
      </c>
      <c r="D69" s="13" t="s">
        <v>15</v>
      </c>
      <c r="E69" s="4" t="s">
        <v>15</v>
      </c>
      <c r="F69" s="4" t="s">
        <v>145</v>
      </c>
      <c r="G69" s="4" t="s">
        <v>15</v>
      </c>
      <c r="H69" s="4"/>
      <c r="I69" s="4"/>
      <c r="J69" s="14">
        <v>50000</v>
      </c>
      <c r="K69" s="14">
        <f t="shared" si="7"/>
        <v>972804</v>
      </c>
      <c r="L69" s="14">
        <f>L68+収支明細_完成!$Y69-収支明細_完成!$Z69</f>
        <v>1072804</v>
      </c>
      <c r="M69" s="14">
        <f t="shared" si="1"/>
        <v>50000</v>
      </c>
      <c r="N69" s="14">
        <f t="shared" si="2"/>
        <v>50000</v>
      </c>
      <c r="O69" s="14">
        <f>IF(AND(OR($D69="収入",$D69="振替",$D69="残高調整",$D69="借入",$D69="貯金"),$C69="予算",$E69="夫現金"),$J69,0)</f>
        <v>0</v>
      </c>
      <c r="P69" s="14">
        <f>IF(AND(OR($D69="支出",$D69="振替",$D69="残高調整",$D69="貯金"),$C69="予算",$F69="夫現金"),$J69,0)</f>
        <v>0</v>
      </c>
      <c r="Q69" s="14">
        <f>IF(AND(OR($D69="収入",$D69="振替",$D69="残高調整",$D69="借入",$D69="貯金"),$C69="予算",$E69="妻現金"),$J69,0)</f>
        <v>0</v>
      </c>
      <c r="R69" s="14">
        <f>IF(AND(OR($D69="支出",$D69="振替",$D69="残高調整",$D69="貯金"),$C69="予算",$F69="妻現金"),$J69,0)</f>
        <v>0</v>
      </c>
      <c r="S69" s="14">
        <f>IF(AND(OR($D69="収入",$D69="振替",$D69="残高調整",$D69="借入",$D69="貯金"),$C69="予算",$E69="夫銀行"),$J69,0)</f>
        <v>0</v>
      </c>
      <c r="T69" s="14">
        <f>IF(AND(OR($D69="支出",$D69="振替",$D69="残高調整",$D69="貯金"),$C69="予算",$F69="夫銀行"),$J69,0)</f>
        <v>50000</v>
      </c>
      <c r="U69" s="14">
        <f>IF(AND(OR($D69="収入",$D69="振替",$D69="残高調整",$D69="借入",$D69="貯金"),$C69="予算",$E69="妻銀行"),$J69,0)</f>
        <v>0</v>
      </c>
      <c r="V69" s="14">
        <f>IF(AND(OR($D69="支出",$D69="振替",$D69="残高調整",$D69="貯金"),$C69="予算",$F69="妻銀行"),$J69,0)</f>
        <v>0</v>
      </c>
      <c r="W69" s="14">
        <f t="shared" ref="W69:W132" si="14">IF(AND(OR($D69="収入",$D69="振替",$D69="残高調整",$D69="借入",$D69="貯金"),$C69="予算",$E69="貯金"),$J69,0)</f>
        <v>50000</v>
      </c>
      <c r="X69" s="14">
        <f t="shared" ref="X69:X132" si="15">IF(AND(OR($D69="支出",$D69="振替",$D69="残高調整",$D69="貯金"),$C69="予算",$F69="貯金"),$J69,0)</f>
        <v>0</v>
      </c>
      <c r="Y69" s="14">
        <f t="shared" si="3"/>
        <v>0</v>
      </c>
      <c r="Z69" s="14">
        <f t="shared" si="4"/>
        <v>0</v>
      </c>
      <c r="AA69" s="14">
        <f>IF(AND(OR($D69="収入",$D69="振替",$D69="残高調整",$D69="借入",$D69="貯金"),$C69="実施",$E69="夫現金"),$J69,0)</f>
        <v>0</v>
      </c>
      <c r="AB69" s="14">
        <f>IF(AND(OR($D69="支出",$D69="振替",$D69="残高調整",$D69="貯金"),$C69="実施",$F69="夫現金"),$J69,0)</f>
        <v>0</v>
      </c>
      <c r="AC69" s="14">
        <f>IF(AND(OR($D69="収入",$D69="振替",$D69="残高調整",$D69="借入",$D69="貯金"),$C69="実施",$E69="妻現金"),$J69,0)</f>
        <v>0</v>
      </c>
      <c r="AD69" s="14">
        <f>IF(AND(OR($D69="支出",$D69="振替",$D69="残高調整",$D69="貯金"),$C69="実施",$F69="妻現金"),$J69,0)</f>
        <v>0</v>
      </c>
      <c r="AE69" s="14">
        <f>IF(AND(OR($D69="収入",$D69="振替",$D69="残高調整",$D69="借入",$D69="貯金"),$C69="実施",$E69="夫銀行"),$J69,0)</f>
        <v>0</v>
      </c>
      <c r="AF69" s="14">
        <f>IF(AND(OR($D69="支出",$D69="振替",$D69="残高調整",$D69="貯金"),$C69="実施",$F69="夫銀行"),$J69,0)</f>
        <v>0</v>
      </c>
      <c r="AG69" s="14">
        <f>IF(AND(OR($D69="収入",$D69="振替",$D69="残高調整",$D69="借入",$D69="貯金"),$C69="実施",$E69="妻銀行"),$J69,0)</f>
        <v>0</v>
      </c>
      <c r="AH69" s="14">
        <f>IF(AND(OR($D69="支出",$D69="振替",$D69="残高調整",$D69="貯金"),$C69="実施",$F69="妻銀行"),$J69,0)</f>
        <v>0</v>
      </c>
      <c r="AI69" s="14">
        <f t="shared" si="12"/>
        <v>0</v>
      </c>
      <c r="AJ69" s="14">
        <f t="shared" si="13"/>
        <v>0</v>
      </c>
    </row>
    <row r="70" spans="1:36" x14ac:dyDescent="0.4">
      <c r="A70" s="3">
        <v>45044</v>
      </c>
      <c r="B70" s="13" t="str">
        <f t="shared" si="0"/>
        <v>金</v>
      </c>
      <c r="C70" s="13" t="s">
        <v>11</v>
      </c>
      <c r="D70" s="13" t="s">
        <v>25</v>
      </c>
      <c r="E70" s="4"/>
      <c r="F70" s="4" t="s">
        <v>145</v>
      </c>
      <c r="G70" s="4" t="s">
        <v>36</v>
      </c>
      <c r="H70" s="4" t="s">
        <v>109</v>
      </c>
      <c r="I70" s="4"/>
      <c r="J70" s="14">
        <v>5000</v>
      </c>
      <c r="K70" s="14">
        <f t="shared" si="7"/>
        <v>967804</v>
      </c>
      <c r="L70" s="14">
        <f>L69+収支明細_完成!$Y70-収支明細_完成!$Z70</f>
        <v>1072804</v>
      </c>
      <c r="M70" s="14">
        <f t="shared" si="1"/>
        <v>0</v>
      </c>
      <c r="N70" s="14">
        <f t="shared" si="2"/>
        <v>5000</v>
      </c>
      <c r="O70" s="14">
        <f>IF(AND(OR($D70="収入",$D70="振替",$D70="残高調整",$D70="借入",$D70="貯金"),$C70="予算",$E70="夫現金"),$J70,0)</f>
        <v>0</v>
      </c>
      <c r="P70" s="14">
        <f>IF(AND(OR($D70="支出",$D70="振替",$D70="残高調整",$D70="貯金"),$C70="予算",$F70="夫現金"),$J70,0)</f>
        <v>0</v>
      </c>
      <c r="Q70" s="14">
        <f>IF(AND(OR($D70="収入",$D70="振替",$D70="残高調整",$D70="借入",$D70="貯金"),$C70="予算",$E70="妻現金"),$J70,0)</f>
        <v>0</v>
      </c>
      <c r="R70" s="14">
        <f>IF(AND(OR($D70="支出",$D70="振替",$D70="残高調整",$D70="貯金"),$C70="予算",$F70="妻現金"),$J70,0)</f>
        <v>0</v>
      </c>
      <c r="S70" s="14">
        <f>IF(AND(OR($D70="収入",$D70="振替",$D70="残高調整",$D70="借入",$D70="貯金"),$C70="予算",$E70="夫銀行"),$J70,0)</f>
        <v>0</v>
      </c>
      <c r="T70" s="14">
        <f>IF(AND(OR($D70="支出",$D70="振替",$D70="残高調整",$D70="貯金"),$C70="予算",$F70="夫銀行"),$J70,0)</f>
        <v>5000</v>
      </c>
      <c r="U70" s="14">
        <f>IF(AND(OR($D70="収入",$D70="振替",$D70="残高調整",$D70="借入",$D70="貯金"),$C70="予算",$E70="妻銀行"),$J70,0)</f>
        <v>0</v>
      </c>
      <c r="V70" s="14">
        <f>IF(AND(OR($D70="支出",$D70="振替",$D70="残高調整",$D70="貯金"),$C70="予算",$F70="妻銀行"),$J70,0)</f>
        <v>0</v>
      </c>
      <c r="W70" s="14">
        <f t="shared" si="14"/>
        <v>0</v>
      </c>
      <c r="X70" s="14">
        <f t="shared" si="15"/>
        <v>0</v>
      </c>
      <c r="Y70" s="14">
        <f t="shared" si="3"/>
        <v>0</v>
      </c>
      <c r="Z70" s="14">
        <f t="shared" si="4"/>
        <v>0</v>
      </c>
      <c r="AA70" s="14">
        <f>IF(AND(OR($D70="収入",$D70="振替",$D70="残高調整",$D70="借入",$D70="貯金"),$C70="実施",$E70="夫現金"),$J70,0)</f>
        <v>0</v>
      </c>
      <c r="AB70" s="14">
        <f>IF(AND(OR($D70="支出",$D70="振替",$D70="残高調整",$D70="貯金"),$C70="実施",$F70="夫現金"),$J70,0)</f>
        <v>0</v>
      </c>
      <c r="AC70" s="14">
        <f>IF(AND(OR($D70="収入",$D70="振替",$D70="残高調整",$D70="借入",$D70="貯金"),$C70="実施",$E70="妻現金"),$J70,0)</f>
        <v>0</v>
      </c>
      <c r="AD70" s="14">
        <f>IF(AND(OR($D70="支出",$D70="振替",$D70="残高調整",$D70="貯金"),$C70="実施",$F70="妻現金"),$J70,0)</f>
        <v>0</v>
      </c>
      <c r="AE70" s="14">
        <f>IF(AND(OR($D70="収入",$D70="振替",$D70="残高調整",$D70="借入",$D70="貯金"),$C70="実施",$E70="夫銀行"),$J70,0)</f>
        <v>0</v>
      </c>
      <c r="AF70" s="14">
        <f>IF(AND(OR($D70="支出",$D70="振替",$D70="残高調整",$D70="貯金"),$C70="実施",$F70="夫銀行"),$J70,0)</f>
        <v>0</v>
      </c>
      <c r="AG70" s="14">
        <f>IF(AND(OR($D70="収入",$D70="振替",$D70="残高調整",$D70="借入",$D70="貯金"),$C70="実施",$E70="妻銀行"),$J70,0)</f>
        <v>0</v>
      </c>
      <c r="AH70" s="14">
        <f>IF(AND(OR($D70="支出",$D70="振替",$D70="残高調整",$D70="貯金"),$C70="実施",$F70="妻銀行"),$J70,0)</f>
        <v>0</v>
      </c>
      <c r="AI70" s="14">
        <f t="shared" si="12"/>
        <v>0</v>
      </c>
      <c r="AJ70" s="14">
        <f t="shared" si="13"/>
        <v>0</v>
      </c>
    </row>
    <row r="71" spans="1:36" x14ac:dyDescent="0.4">
      <c r="A71" s="3">
        <v>45044</v>
      </c>
      <c r="B71" s="13" t="str">
        <f t="shared" si="0"/>
        <v>金</v>
      </c>
      <c r="C71" s="13" t="s">
        <v>11</v>
      </c>
      <c r="D71" s="13" t="s">
        <v>15</v>
      </c>
      <c r="E71" s="4" t="s">
        <v>15</v>
      </c>
      <c r="F71" s="4" t="s">
        <v>160</v>
      </c>
      <c r="G71" s="4" t="s">
        <v>15</v>
      </c>
      <c r="H71" s="4"/>
      <c r="I71" s="4"/>
      <c r="J71" s="14">
        <v>30000</v>
      </c>
      <c r="K71" s="14">
        <f>K70+SUM(M71,Y71)-SUM(N71,Z71)</f>
        <v>967804</v>
      </c>
      <c r="L71" s="14">
        <f>L70+収支明細_完成!$Y71-収支明細_完成!$Z71</f>
        <v>1072804</v>
      </c>
      <c r="M71" s="14">
        <f>SUMPRODUCT((MOD(COLUMN($O71:$X71),2)=1)*($O71:$X71))</f>
        <v>30000</v>
      </c>
      <c r="N71" s="14">
        <f>SUMPRODUCT((MOD(COLUMN($O71:$X71),2)=0)*($O71:$X71))</f>
        <v>30000</v>
      </c>
      <c r="O71" s="14">
        <f>IF(AND(OR($D71="収入",$D71="振替",$D71="残高調整",$D71="借入",$D71="貯金"),$C71="予算",$E71="夫現金"),$J71,0)</f>
        <v>0</v>
      </c>
      <c r="P71" s="14">
        <f>IF(AND(OR($D71="支出",$D71="振替",$D71="残高調整",$D71="貯金"),$C71="予算",$F71="夫現金"),$J71,0)</f>
        <v>0</v>
      </c>
      <c r="Q71" s="14">
        <f>IF(AND(OR($D71="収入",$D71="振替",$D71="残高調整",$D71="借入",$D71="貯金"),$C71="予算",$E71="妻現金"),$J71,0)</f>
        <v>0</v>
      </c>
      <c r="R71" s="14">
        <f>IF(AND(OR($D71="支出",$D71="振替",$D71="残高調整",$D71="貯金"),$C71="予算",$F71="妻現金"),$J71,0)</f>
        <v>0</v>
      </c>
      <c r="S71" s="14">
        <f>IF(AND(OR($D71="収入",$D71="振替",$D71="残高調整",$D71="借入",$D71="貯金"),$C71="予算",$E71="夫銀行"),$J71,0)</f>
        <v>0</v>
      </c>
      <c r="T71" s="14">
        <f>IF(AND(OR($D71="支出",$D71="振替",$D71="残高調整",$D71="貯金"),$C71="予算",$F71="夫銀行"),$J71,0)</f>
        <v>0</v>
      </c>
      <c r="U71" s="14">
        <f>IF(AND(OR($D71="収入",$D71="振替",$D71="残高調整",$D71="借入",$D71="貯金"),$C71="予算",$E71="妻銀行"),$J71,0)</f>
        <v>0</v>
      </c>
      <c r="V71" s="14">
        <f>IF(AND(OR($D71="支出",$D71="振替",$D71="残高調整",$D71="貯金"),$C71="予算",$F71="妻銀行"),$J71,0)</f>
        <v>30000</v>
      </c>
      <c r="W71" s="14">
        <f t="shared" si="14"/>
        <v>30000</v>
      </c>
      <c r="X71" s="14">
        <f t="shared" si="15"/>
        <v>0</v>
      </c>
      <c r="Y71" s="14">
        <f>SUMPRODUCT((MOD(COLUMN($AA71:$AJ71),2)=1)*($AA71:$AJ71))</f>
        <v>0</v>
      </c>
      <c r="Z71" s="14">
        <f>SUMPRODUCT((MOD(COLUMN($AA71:$AJ71),2)=0)*($AA71:$AJ71))</f>
        <v>0</v>
      </c>
      <c r="AA71" s="14">
        <f>IF(AND(OR($D71="収入",$D71="振替",$D71="残高調整",$D71="借入",$D71="貯金"),$C71="実施",$E71="夫現金"),$J71,0)</f>
        <v>0</v>
      </c>
      <c r="AB71" s="14">
        <f>IF(AND(OR($D71="支出",$D71="振替",$D71="残高調整",$D71="貯金"),$C71="実施",$F71="夫現金"),$J71,0)</f>
        <v>0</v>
      </c>
      <c r="AC71" s="14">
        <f>IF(AND(OR($D71="収入",$D71="振替",$D71="残高調整",$D71="借入",$D71="貯金"),$C71="実施",$E71="妻現金"),$J71,0)</f>
        <v>0</v>
      </c>
      <c r="AD71" s="14">
        <f>IF(AND(OR($D71="支出",$D71="振替",$D71="残高調整",$D71="貯金"),$C71="実施",$F71="妻現金"),$J71,0)</f>
        <v>0</v>
      </c>
      <c r="AE71" s="14">
        <f>IF(AND(OR($D71="収入",$D71="振替",$D71="残高調整",$D71="借入",$D71="貯金"),$C71="実施",$E71="夫銀行"),$J71,0)</f>
        <v>0</v>
      </c>
      <c r="AF71" s="14">
        <f>IF(AND(OR($D71="支出",$D71="振替",$D71="残高調整",$D71="貯金"),$C71="実施",$F71="夫銀行"),$J71,0)</f>
        <v>0</v>
      </c>
      <c r="AG71" s="14">
        <f>IF(AND(OR($D71="収入",$D71="振替",$D71="残高調整",$D71="借入",$D71="貯金"),$C71="実施",$E71="妻銀行"),$J71,0)</f>
        <v>0</v>
      </c>
      <c r="AH71" s="14">
        <f>IF(AND(OR($D71="支出",$D71="振替",$D71="残高調整",$D71="貯金"),$C71="実施",$F71="妻銀行"),$J71,0)</f>
        <v>0</v>
      </c>
      <c r="AI71" s="14">
        <f t="shared" si="12"/>
        <v>0</v>
      </c>
      <c r="AJ71" s="14">
        <f t="shared" si="13"/>
        <v>0</v>
      </c>
    </row>
    <row r="72" spans="1:36" x14ac:dyDescent="0.4">
      <c r="A72" s="3">
        <v>45047</v>
      </c>
      <c r="B72" s="13" t="str">
        <f t="shared" ref="B72:B138" si="16">IF(A72="","",TEXT(A72,"aaa"))</f>
        <v>月</v>
      </c>
      <c r="C72" s="13" t="s">
        <v>11</v>
      </c>
      <c r="D72" s="13" t="s">
        <v>25</v>
      </c>
      <c r="E72" s="4" t="s">
        <v>144</v>
      </c>
      <c r="F72" s="4" t="s">
        <v>145</v>
      </c>
      <c r="G72" s="4" t="s">
        <v>131</v>
      </c>
      <c r="H72" s="4" t="s">
        <v>156</v>
      </c>
      <c r="I72" s="4" t="s">
        <v>157</v>
      </c>
      <c r="J72" s="14">
        <v>30000</v>
      </c>
      <c r="K72" s="14">
        <f>K70+SUM(M72,Y72)-SUM(N72,Z72)</f>
        <v>937804</v>
      </c>
      <c r="L72" s="14">
        <f>L70+収支明細_完成!$Y72-収支明細_完成!$Z72</f>
        <v>1072804</v>
      </c>
      <c r="M72" s="14">
        <f t="shared" ref="M72:M138" si="17">SUMPRODUCT((MOD(COLUMN($O72:$X72),2)=1)*($O72:$X72))</f>
        <v>0</v>
      </c>
      <c r="N72" s="14">
        <f t="shared" ref="N72:N138" si="18">SUMPRODUCT((MOD(COLUMN($O72:$X72),2)=0)*($O72:$X72))</f>
        <v>30000</v>
      </c>
      <c r="O72" s="14">
        <f>IF(AND(OR($D72="収入",$D72="振替",$D72="残高調整",$D72="借入",$D72="貯金"),$C72="予算",$E72="夫現金"),$J72,0)</f>
        <v>0</v>
      </c>
      <c r="P72" s="14">
        <f>IF(AND(OR($D72="支出",$D72="振替",$D72="残高調整",$D72="貯金"),$C72="予算",$F72="夫現金"),$J72,0)</f>
        <v>0</v>
      </c>
      <c r="Q72" s="14">
        <f>IF(AND(OR($D72="収入",$D72="振替",$D72="残高調整",$D72="借入",$D72="貯金"),$C72="予算",$E72="妻現金"),$J72,0)</f>
        <v>0</v>
      </c>
      <c r="R72" s="14">
        <f>IF(AND(OR($D72="支出",$D72="振替",$D72="残高調整",$D72="貯金"),$C72="予算",$F72="妻現金"),$J72,0)</f>
        <v>0</v>
      </c>
      <c r="S72" s="14">
        <f>IF(AND(OR($D72="収入",$D72="振替",$D72="残高調整",$D72="借入",$D72="貯金"),$C72="予算",$E72="夫銀行"),$J72,0)</f>
        <v>0</v>
      </c>
      <c r="T72" s="14">
        <f>IF(AND(OR($D72="支出",$D72="振替",$D72="残高調整",$D72="貯金"),$C72="予算",$F72="夫銀行"),$J72,0)</f>
        <v>30000</v>
      </c>
      <c r="U72" s="14">
        <f>IF(AND(OR($D72="収入",$D72="振替",$D72="残高調整",$D72="借入",$D72="貯金"),$C72="予算",$E72="妻銀行"),$J72,0)</f>
        <v>0</v>
      </c>
      <c r="V72" s="14">
        <f>IF(AND(OR($D72="支出",$D72="振替",$D72="残高調整",$D72="貯金"),$C72="予算",$F72="妻銀行"),$J72,0)</f>
        <v>0</v>
      </c>
      <c r="W72" s="14">
        <f t="shared" si="14"/>
        <v>0</v>
      </c>
      <c r="X72" s="14">
        <f t="shared" si="15"/>
        <v>0</v>
      </c>
      <c r="Y72" s="14">
        <f t="shared" ref="Y72:Y138" si="19">SUMPRODUCT((MOD(COLUMN($AA72:$AJ72),2)=1)*($AA72:$AJ72))</f>
        <v>0</v>
      </c>
      <c r="Z72" s="14">
        <f t="shared" ref="Z72:Z138" si="20">SUMPRODUCT((MOD(COLUMN($AA72:$AJ72),2)=0)*($AA72:$AJ72))</f>
        <v>0</v>
      </c>
      <c r="AA72" s="14">
        <f>IF(AND(OR($D72="収入",$D72="振替",$D72="残高調整",$D72="借入",$D72="貯金"),$C72="実施",$E72="夫現金"),$J72,0)</f>
        <v>0</v>
      </c>
      <c r="AB72" s="14">
        <f>IF(AND(OR($D72="支出",$D72="振替",$D72="残高調整",$D72="貯金"),$C72="実施",$F72="夫現金"),$J72,0)</f>
        <v>0</v>
      </c>
      <c r="AC72" s="14">
        <f>IF(AND(OR($D72="収入",$D72="振替",$D72="残高調整",$D72="借入",$D72="貯金"),$C72="実施",$E72="妻現金"),$J72,0)</f>
        <v>0</v>
      </c>
      <c r="AD72" s="14">
        <f>IF(AND(OR($D72="支出",$D72="振替",$D72="残高調整",$D72="貯金"),$C72="実施",$F72="妻現金"),$J72,0)</f>
        <v>0</v>
      </c>
      <c r="AE72" s="14">
        <f>IF(AND(OR($D72="収入",$D72="振替",$D72="残高調整",$D72="借入",$D72="貯金"),$C72="実施",$E72="夫銀行"),$J72,0)</f>
        <v>0</v>
      </c>
      <c r="AF72" s="14">
        <f>IF(AND(OR($D72="支出",$D72="振替",$D72="残高調整",$D72="貯金"),$C72="実施",$F72="夫銀行"),$J72,0)</f>
        <v>0</v>
      </c>
      <c r="AG72" s="14">
        <f>IF(AND(OR($D72="収入",$D72="振替",$D72="残高調整",$D72="借入",$D72="貯金"),$C72="実施",$E72="妻銀行"),$J72,0)</f>
        <v>0</v>
      </c>
      <c r="AH72" s="14">
        <f>IF(AND(OR($D72="支出",$D72="振替",$D72="残高調整",$D72="貯金"),$C72="実施",$F72="妻銀行"),$J72,0)</f>
        <v>0</v>
      </c>
      <c r="AI72" s="14">
        <f t="shared" si="12"/>
        <v>0</v>
      </c>
      <c r="AJ72" s="14">
        <f t="shared" si="13"/>
        <v>0</v>
      </c>
    </row>
    <row r="73" spans="1:36" x14ac:dyDescent="0.4">
      <c r="A73" s="3">
        <v>45047</v>
      </c>
      <c r="B73" s="13" t="str">
        <f t="shared" si="16"/>
        <v>月</v>
      </c>
      <c r="C73" s="13" t="s">
        <v>11</v>
      </c>
      <c r="D73" s="13" t="s">
        <v>25</v>
      </c>
      <c r="E73" s="4" t="s">
        <v>159</v>
      </c>
      <c r="F73" s="4" t="s">
        <v>145</v>
      </c>
      <c r="G73" s="4" t="s">
        <v>131</v>
      </c>
      <c r="H73" s="4" t="s">
        <v>171</v>
      </c>
      <c r="I73" s="4" t="s">
        <v>172</v>
      </c>
      <c r="J73" s="14">
        <v>15000</v>
      </c>
      <c r="K73" s="14">
        <f t="shared" ref="K73:K139" si="21">K72+SUM(M73,Y73)-SUM(N73,Z73)</f>
        <v>922804</v>
      </c>
      <c r="L73" s="14">
        <f>L72+収支明細_完成!$Y73-収支明細_完成!$Z73</f>
        <v>1072804</v>
      </c>
      <c r="M73" s="14">
        <f t="shared" si="17"/>
        <v>0</v>
      </c>
      <c r="N73" s="14">
        <f t="shared" si="18"/>
        <v>15000</v>
      </c>
      <c r="O73" s="14">
        <f>IF(AND(OR($D73="収入",$D73="振替",$D73="残高調整",$D73="借入",$D73="貯金"),$C73="予算",$E73="夫現金"),$J73,0)</f>
        <v>0</v>
      </c>
      <c r="P73" s="14">
        <f>IF(AND(OR($D73="支出",$D73="振替",$D73="残高調整",$D73="貯金"),$C73="予算",$F73="夫現金"),$J73,0)</f>
        <v>0</v>
      </c>
      <c r="Q73" s="14">
        <f>IF(AND(OR($D73="収入",$D73="振替",$D73="残高調整",$D73="借入",$D73="貯金"),$C73="予算",$E73="妻現金"),$J73,0)</f>
        <v>0</v>
      </c>
      <c r="R73" s="14">
        <f>IF(AND(OR($D73="支出",$D73="振替",$D73="残高調整",$D73="貯金"),$C73="予算",$F73="妻現金"),$J73,0)</f>
        <v>0</v>
      </c>
      <c r="S73" s="14">
        <f>IF(AND(OR($D73="収入",$D73="振替",$D73="残高調整",$D73="借入",$D73="貯金"),$C73="予算",$E73="夫銀行"),$J73,0)</f>
        <v>0</v>
      </c>
      <c r="T73" s="14">
        <f>IF(AND(OR($D73="支出",$D73="振替",$D73="残高調整",$D73="貯金"),$C73="予算",$F73="夫銀行"),$J73,0)</f>
        <v>15000</v>
      </c>
      <c r="U73" s="14">
        <f>IF(AND(OR($D73="収入",$D73="振替",$D73="残高調整",$D73="借入",$D73="貯金"),$C73="予算",$E73="妻銀行"),$J73,0)</f>
        <v>0</v>
      </c>
      <c r="V73" s="14">
        <f>IF(AND(OR($D73="支出",$D73="振替",$D73="残高調整",$D73="貯金"),$C73="予算",$F73="妻銀行"),$J73,0)</f>
        <v>0</v>
      </c>
      <c r="W73" s="14">
        <f t="shared" si="14"/>
        <v>0</v>
      </c>
      <c r="X73" s="14">
        <f t="shared" si="15"/>
        <v>0</v>
      </c>
      <c r="Y73" s="14">
        <f t="shared" si="19"/>
        <v>0</v>
      </c>
      <c r="Z73" s="14">
        <f t="shared" si="20"/>
        <v>0</v>
      </c>
      <c r="AA73" s="14">
        <f>IF(AND(OR($D73="収入",$D73="振替",$D73="残高調整",$D73="借入",$D73="貯金"),$C73="実施",$E73="夫現金"),$J73,0)</f>
        <v>0</v>
      </c>
      <c r="AB73" s="14">
        <f>IF(AND(OR($D73="支出",$D73="振替",$D73="残高調整",$D73="貯金"),$C73="実施",$F73="夫現金"),$J73,0)</f>
        <v>0</v>
      </c>
      <c r="AC73" s="14">
        <f>IF(AND(OR($D73="収入",$D73="振替",$D73="残高調整",$D73="借入",$D73="貯金"),$C73="実施",$E73="妻現金"),$J73,0)</f>
        <v>0</v>
      </c>
      <c r="AD73" s="14">
        <f>IF(AND(OR($D73="支出",$D73="振替",$D73="残高調整",$D73="貯金"),$C73="実施",$F73="妻現金"),$J73,0)</f>
        <v>0</v>
      </c>
      <c r="AE73" s="14">
        <f>IF(AND(OR($D73="収入",$D73="振替",$D73="残高調整",$D73="借入",$D73="貯金"),$C73="実施",$E73="夫銀行"),$J73,0)</f>
        <v>0</v>
      </c>
      <c r="AF73" s="14">
        <f>IF(AND(OR($D73="支出",$D73="振替",$D73="残高調整",$D73="貯金"),$C73="実施",$F73="夫銀行"),$J73,0)</f>
        <v>0</v>
      </c>
      <c r="AG73" s="14">
        <f>IF(AND(OR($D73="収入",$D73="振替",$D73="残高調整",$D73="借入",$D73="貯金"),$C73="実施",$E73="妻銀行"),$J73,0)</f>
        <v>0</v>
      </c>
      <c r="AH73" s="14">
        <f>IF(AND(OR($D73="支出",$D73="振替",$D73="残高調整",$D73="貯金"),$C73="実施",$F73="妻銀行"),$J73,0)</f>
        <v>0</v>
      </c>
      <c r="AI73" s="14">
        <f t="shared" si="12"/>
        <v>0</v>
      </c>
      <c r="AJ73" s="14">
        <f t="shared" si="13"/>
        <v>0</v>
      </c>
    </row>
    <row r="74" spans="1:36" x14ac:dyDescent="0.4">
      <c r="A74" s="3">
        <v>45047</v>
      </c>
      <c r="B74" s="13" t="str">
        <f t="shared" si="16"/>
        <v>月</v>
      </c>
      <c r="C74" s="13" t="s">
        <v>11</v>
      </c>
      <c r="D74" s="13" t="s">
        <v>25</v>
      </c>
      <c r="E74" s="4"/>
      <c r="F74" s="4" t="s">
        <v>145</v>
      </c>
      <c r="G74" s="4" t="s">
        <v>33</v>
      </c>
      <c r="H74" s="4" t="s">
        <v>103</v>
      </c>
      <c r="I74" s="4"/>
      <c r="J74" s="14">
        <v>35000</v>
      </c>
      <c r="K74" s="14">
        <f t="shared" si="21"/>
        <v>887804</v>
      </c>
      <c r="L74" s="14">
        <f>L73+収支明細_完成!$Y74-収支明細_完成!$Z74</f>
        <v>1072804</v>
      </c>
      <c r="M74" s="14">
        <f t="shared" si="17"/>
        <v>0</v>
      </c>
      <c r="N74" s="14">
        <f t="shared" si="18"/>
        <v>35000</v>
      </c>
      <c r="O74" s="14">
        <f>IF(AND(OR($D74="収入",$D74="振替",$D74="残高調整",$D74="借入",$D74="貯金"),$C74="予算",$E74="夫現金"),$J74,0)</f>
        <v>0</v>
      </c>
      <c r="P74" s="14">
        <f>IF(AND(OR($D74="支出",$D74="振替",$D74="残高調整",$D74="貯金"),$C74="予算",$F74="夫現金"),$J74,0)</f>
        <v>0</v>
      </c>
      <c r="Q74" s="14">
        <f>IF(AND(OR($D74="収入",$D74="振替",$D74="残高調整",$D74="借入",$D74="貯金"),$C74="予算",$E74="妻現金"),$J74,0)</f>
        <v>0</v>
      </c>
      <c r="R74" s="14">
        <f>IF(AND(OR($D74="支出",$D74="振替",$D74="残高調整",$D74="貯金"),$C74="予算",$F74="妻現金"),$J74,0)</f>
        <v>0</v>
      </c>
      <c r="S74" s="14">
        <f>IF(AND(OR($D74="収入",$D74="振替",$D74="残高調整",$D74="借入",$D74="貯金"),$C74="予算",$E74="夫銀行"),$J74,0)</f>
        <v>0</v>
      </c>
      <c r="T74" s="14">
        <f>IF(AND(OR($D74="支出",$D74="振替",$D74="残高調整",$D74="貯金"),$C74="予算",$F74="夫銀行"),$J74,0)</f>
        <v>35000</v>
      </c>
      <c r="U74" s="14">
        <f>IF(AND(OR($D74="収入",$D74="振替",$D74="残高調整",$D74="借入",$D74="貯金"),$C74="予算",$E74="妻銀行"),$J74,0)</f>
        <v>0</v>
      </c>
      <c r="V74" s="14">
        <f>IF(AND(OR($D74="支出",$D74="振替",$D74="残高調整",$D74="貯金"),$C74="予算",$F74="妻銀行"),$J74,0)</f>
        <v>0</v>
      </c>
      <c r="W74" s="14">
        <f t="shared" si="14"/>
        <v>0</v>
      </c>
      <c r="X74" s="14">
        <f t="shared" si="15"/>
        <v>0</v>
      </c>
      <c r="Y74" s="14">
        <f t="shared" si="19"/>
        <v>0</v>
      </c>
      <c r="Z74" s="14">
        <f t="shared" si="20"/>
        <v>0</v>
      </c>
      <c r="AA74" s="14">
        <f>IF(AND(OR($D74="収入",$D74="振替",$D74="残高調整",$D74="借入",$D74="貯金"),$C74="実施",$E74="夫現金"),$J74,0)</f>
        <v>0</v>
      </c>
      <c r="AB74" s="14">
        <f>IF(AND(OR($D74="支出",$D74="振替",$D74="残高調整",$D74="貯金"),$C74="実施",$F74="夫現金"),$J74,0)</f>
        <v>0</v>
      </c>
      <c r="AC74" s="14">
        <f>IF(AND(OR($D74="収入",$D74="振替",$D74="残高調整",$D74="借入",$D74="貯金"),$C74="実施",$E74="妻現金"),$J74,0)</f>
        <v>0</v>
      </c>
      <c r="AD74" s="14">
        <f>IF(AND(OR($D74="支出",$D74="振替",$D74="残高調整",$D74="貯金"),$C74="実施",$F74="妻現金"),$J74,0)</f>
        <v>0</v>
      </c>
      <c r="AE74" s="14">
        <f>IF(AND(OR($D74="収入",$D74="振替",$D74="残高調整",$D74="借入",$D74="貯金"),$C74="実施",$E74="夫銀行"),$J74,0)</f>
        <v>0</v>
      </c>
      <c r="AF74" s="14">
        <f>IF(AND(OR($D74="支出",$D74="振替",$D74="残高調整",$D74="貯金"),$C74="実施",$F74="夫銀行"),$J74,0)</f>
        <v>0</v>
      </c>
      <c r="AG74" s="14">
        <f>IF(AND(OR($D74="収入",$D74="振替",$D74="残高調整",$D74="借入",$D74="貯金"),$C74="実施",$E74="妻銀行"),$J74,0)</f>
        <v>0</v>
      </c>
      <c r="AH74" s="14">
        <f>IF(AND(OR($D74="支出",$D74="振替",$D74="残高調整",$D74="貯金"),$C74="実施",$F74="妻銀行"),$J74,0)</f>
        <v>0</v>
      </c>
      <c r="AI74" s="14">
        <f t="shared" si="12"/>
        <v>0</v>
      </c>
      <c r="AJ74" s="14">
        <f t="shared" si="13"/>
        <v>0</v>
      </c>
    </row>
    <row r="75" spans="1:36" x14ac:dyDescent="0.4">
      <c r="A75" s="3">
        <v>45047</v>
      </c>
      <c r="B75" s="13" t="str">
        <f t="shared" si="16"/>
        <v>月</v>
      </c>
      <c r="C75" s="13" t="s">
        <v>11</v>
      </c>
      <c r="D75" s="13" t="s">
        <v>25</v>
      </c>
      <c r="E75" s="4"/>
      <c r="F75" s="4" t="s">
        <v>145</v>
      </c>
      <c r="G75" s="4" t="s">
        <v>34</v>
      </c>
      <c r="H75" s="4" t="s">
        <v>56</v>
      </c>
      <c r="I75" s="4"/>
      <c r="J75" s="14">
        <v>8000</v>
      </c>
      <c r="K75" s="14">
        <f t="shared" si="21"/>
        <v>879804</v>
      </c>
      <c r="L75" s="14">
        <f>L74+収支明細_完成!$Y75-収支明細_完成!$Z75</f>
        <v>1072804</v>
      </c>
      <c r="M75" s="14">
        <f t="shared" si="17"/>
        <v>0</v>
      </c>
      <c r="N75" s="14">
        <f t="shared" si="18"/>
        <v>8000</v>
      </c>
      <c r="O75" s="14">
        <f>IF(AND(OR($D75="収入",$D75="振替",$D75="残高調整",$D75="借入",$D75="貯金"),$C75="予算",$E75="夫現金"),$J75,0)</f>
        <v>0</v>
      </c>
      <c r="P75" s="14">
        <f>IF(AND(OR($D75="支出",$D75="振替",$D75="残高調整",$D75="貯金"),$C75="予算",$F75="夫現金"),$J75,0)</f>
        <v>0</v>
      </c>
      <c r="Q75" s="14">
        <f>IF(AND(OR($D75="収入",$D75="振替",$D75="残高調整",$D75="借入",$D75="貯金"),$C75="予算",$E75="妻現金"),$J75,0)</f>
        <v>0</v>
      </c>
      <c r="R75" s="14">
        <f>IF(AND(OR($D75="支出",$D75="振替",$D75="残高調整",$D75="貯金"),$C75="予算",$F75="妻現金"),$J75,0)</f>
        <v>0</v>
      </c>
      <c r="S75" s="14">
        <f>IF(AND(OR($D75="収入",$D75="振替",$D75="残高調整",$D75="借入",$D75="貯金"),$C75="予算",$E75="夫銀行"),$J75,0)</f>
        <v>0</v>
      </c>
      <c r="T75" s="14">
        <f>IF(AND(OR($D75="支出",$D75="振替",$D75="残高調整",$D75="貯金"),$C75="予算",$F75="夫銀行"),$J75,0)</f>
        <v>8000</v>
      </c>
      <c r="U75" s="14">
        <f>IF(AND(OR($D75="収入",$D75="振替",$D75="残高調整",$D75="借入",$D75="貯金"),$C75="予算",$E75="妻銀行"),$J75,0)</f>
        <v>0</v>
      </c>
      <c r="V75" s="14">
        <f>IF(AND(OR($D75="支出",$D75="振替",$D75="残高調整",$D75="貯金"),$C75="予算",$F75="妻銀行"),$J75,0)</f>
        <v>0</v>
      </c>
      <c r="W75" s="14">
        <f t="shared" si="14"/>
        <v>0</v>
      </c>
      <c r="X75" s="14">
        <f t="shared" si="15"/>
        <v>0</v>
      </c>
      <c r="Y75" s="14">
        <f t="shared" si="19"/>
        <v>0</v>
      </c>
      <c r="Z75" s="14">
        <f t="shared" si="20"/>
        <v>0</v>
      </c>
      <c r="AA75" s="14">
        <f>IF(AND(OR($D75="収入",$D75="振替",$D75="残高調整",$D75="借入",$D75="貯金"),$C75="実施",$E75="夫現金"),$J75,0)</f>
        <v>0</v>
      </c>
      <c r="AB75" s="14">
        <f>IF(AND(OR($D75="支出",$D75="振替",$D75="残高調整",$D75="貯金"),$C75="実施",$F75="夫現金"),$J75,0)</f>
        <v>0</v>
      </c>
      <c r="AC75" s="14">
        <f>IF(AND(OR($D75="収入",$D75="振替",$D75="残高調整",$D75="借入",$D75="貯金"),$C75="実施",$E75="妻現金"),$J75,0)</f>
        <v>0</v>
      </c>
      <c r="AD75" s="14">
        <f>IF(AND(OR($D75="支出",$D75="振替",$D75="残高調整",$D75="貯金"),$C75="実施",$F75="妻現金"),$J75,0)</f>
        <v>0</v>
      </c>
      <c r="AE75" s="14">
        <f>IF(AND(OR($D75="収入",$D75="振替",$D75="残高調整",$D75="借入",$D75="貯金"),$C75="実施",$E75="夫銀行"),$J75,0)</f>
        <v>0</v>
      </c>
      <c r="AF75" s="14">
        <f>IF(AND(OR($D75="支出",$D75="振替",$D75="残高調整",$D75="貯金"),$C75="実施",$F75="夫銀行"),$J75,0)</f>
        <v>0</v>
      </c>
      <c r="AG75" s="14">
        <f>IF(AND(OR($D75="収入",$D75="振替",$D75="残高調整",$D75="借入",$D75="貯金"),$C75="実施",$E75="妻銀行"),$J75,0)</f>
        <v>0</v>
      </c>
      <c r="AH75" s="14">
        <f>IF(AND(OR($D75="支出",$D75="振替",$D75="残高調整",$D75="貯金"),$C75="実施",$F75="妻銀行"),$J75,0)</f>
        <v>0</v>
      </c>
      <c r="AI75" s="14">
        <f t="shared" si="12"/>
        <v>0</v>
      </c>
      <c r="AJ75" s="14">
        <f t="shared" si="13"/>
        <v>0</v>
      </c>
    </row>
    <row r="76" spans="1:36" x14ac:dyDescent="0.4">
      <c r="A76" s="3">
        <v>45068</v>
      </c>
      <c r="B76" s="13" t="str">
        <f t="shared" si="16"/>
        <v>月</v>
      </c>
      <c r="C76" s="13" t="s">
        <v>11</v>
      </c>
      <c r="D76" s="13" t="s">
        <v>25</v>
      </c>
      <c r="E76" s="4"/>
      <c r="F76" s="4" t="s">
        <v>145</v>
      </c>
      <c r="G76" s="4" t="s">
        <v>42</v>
      </c>
      <c r="H76" s="4" t="s">
        <v>104</v>
      </c>
      <c r="I76" s="4"/>
      <c r="J76" s="14">
        <v>20000</v>
      </c>
      <c r="K76" s="14">
        <f t="shared" si="21"/>
        <v>859804</v>
      </c>
      <c r="L76" s="14">
        <f>L75+収支明細_完成!$Y76-収支明細_完成!$Z76</f>
        <v>1072804</v>
      </c>
      <c r="M76" s="14">
        <f t="shared" si="17"/>
        <v>0</v>
      </c>
      <c r="N76" s="14">
        <f t="shared" si="18"/>
        <v>20000</v>
      </c>
      <c r="O76" s="14">
        <f>IF(AND(OR($D76="収入",$D76="振替",$D76="残高調整",$D76="借入",$D76="貯金"),$C76="予算",$E76="夫現金"),$J76,0)</f>
        <v>0</v>
      </c>
      <c r="P76" s="14">
        <f>IF(AND(OR($D76="支出",$D76="振替",$D76="残高調整",$D76="貯金"),$C76="予算",$F76="夫現金"),$J76,0)</f>
        <v>0</v>
      </c>
      <c r="Q76" s="14">
        <f>IF(AND(OR($D76="収入",$D76="振替",$D76="残高調整",$D76="借入",$D76="貯金"),$C76="予算",$E76="妻現金"),$J76,0)</f>
        <v>0</v>
      </c>
      <c r="R76" s="14">
        <f>IF(AND(OR($D76="支出",$D76="振替",$D76="残高調整",$D76="貯金"),$C76="予算",$F76="妻現金"),$J76,0)</f>
        <v>0</v>
      </c>
      <c r="S76" s="14">
        <f>IF(AND(OR($D76="収入",$D76="振替",$D76="残高調整",$D76="借入",$D76="貯金"),$C76="予算",$E76="夫銀行"),$J76,0)</f>
        <v>0</v>
      </c>
      <c r="T76" s="14">
        <f>IF(AND(OR($D76="支出",$D76="振替",$D76="残高調整",$D76="貯金"),$C76="予算",$F76="夫銀行"),$J76,0)</f>
        <v>20000</v>
      </c>
      <c r="U76" s="14">
        <f>IF(AND(OR($D76="収入",$D76="振替",$D76="残高調整",$D76="借入",$D76="貯金"),$C76="予算",$E76="妻銀行"),$J76,0)</f>
        <v>0</v>
      </c>
      <c r="V76" s="14">
        <f>IF(AND(OR($D76="支出",$D76="振替",$D76="残高調整",$D76="貯金"),$C76="予算",$F76="妻銀行"),$J76,0)</f>
        <v>0</v>
      </c>
      <c r="W76" s="14">
        <f t="shared" si="14"/>
        <v>0</v>
      </c>
      <c r="X76" s="14">
        <f t="shared" si="15"/>
        <v>0</v>
      </c>
      <c r="Y76" s="14">
        <f t="shared" si="19"/>
        <v>0</v>
      </c>
      <c r="Z76" s="14">
        <f t="shared" si="20"/>
        <v>0</v>
      </c>
      <c r="AA76" s="14">
        <f>IF(AND(OR($D76="収入",$D76="振替",$D76="残高調整",$D76="借入",$D76="貯金"),$C76="実施",$E76="夫現金"),$J76,0)</f>
        <v>0</v>
      </c>
      <c r="AB76" s="14">
        <f>IF(AND(OR($D76="支出",$D76="振替",$D76="残高調整",$D76="貯金"),$C76="実施",$F76="夫現金"),$J76,0)</f>
        <v>0</v>
      </c>
      <c r="AC76" s="14">
        <f>IF(AND(OR($D76="収入",$D76="振替",$D76="残高調整",$D76="借入",$D76="貯金"),$C76="実施",$E76="妻現金"),$J76,0)</f>
        <v>0</v>
      </c>
      <c r="AD76" s="14">
        <f>IF(AND(OR($D76="支出",$D76="振替",$D76="残高調整",$D76="貯金"),$C76="実施",$F76="妻現金"),$J76,0)</f>
        <v>0</v>
      </c>
      <c r="AE76" s="14">
        <f>IF(AND(OR($D76="収入",$D76="振替",$D76="残高調整",$D76="借入",$D76="貯金"),$C76="実施",$E76="夫銀行"),$J76,0)</f>
        <v>0</v>
      </c>
      <c r="AF76" s="14">
        <f>IF(AND(OR($D76="支出",$D76="振替",$D76="残高調整",$D76="貯金"),$C76="実施",$F76="夫銀行"),$J76,0)</f>
        <v>0</v>
      </c>
      <c r="AG76" s="14">
        <f>IF(AND(OR($D76="収入",$D76="振替",$D76="残高調整",$D76="借入",$D76="貯金"),$C76="実施",$E76="妻銀行"),$J76,0)</f>
        <v>0</v>
      </c>
      <c r="AH76" s="14">
        <f>IF(AND(OR($D76="支出",$D76="振替",$D76="残高調整",$D76="貯金"),$C76="実施",$F76="妻銀行"),$J76,0)</f>
        <v>0</v>
      </c>
      <c r="AI76" s="14">
        <f t="shared" si="12"/>
        <v>0</v>
      </c>
      <c r="AJ76" s="14">
        <f t="shared" si="13"/>
        <v>0</v>
      </c>
    </row>
    <row r="77" spans="1:36" x14ac:dyDescent="0.4">
      <c r="A77" s="3">
        <v>45071</v>
      </c>
      <c r="B77" s="13" t="str">
        <f t="shared" si="16"/>
        <v>木</v>
      </c>
      <c r="C77" s="13" t="s">
        <v>11</v>
      </c>
      <c r="D77" s="13" t="s">
        <v>24</v>
      </c>
      <c r="E77" s="4" t="s">
        <v>145</v>
      </c>
      <c r="F77" s="4"/>
      <c r="G77" s="4" t="s">
        <v>30</v>
      </c>
      <c r="H77" s="4" t="s">
        <v>155</v>
      </c>
      <c r="I77" s="4"/>
      <c r="J77" s="14">
        <v>300000</v>
      </c>
      <c r="K77" s="14">
        <f t="shared" si="21"/>
        <v>1159804</v>
      </c>
      <c r="L77" s="14">
        <f>L76+収支明細_完成!$Y77-収支明細_完成!$Z77</f>
        <v>1072804</v>
      </c>
      <c r="M77" s="14">
        <f t="shared" si="17"/>
        <v>300000</v>
      </c>
      <c r="N77" s="14">
        <f t="shared" si="18"/>
        <v>0</v>
      </c>
      <c r="O77" s="14">
        <f>IF(AND(OR($D77="収入",$D77="振替",$D77="残高調整",$D77="借入",$D77="貯金"),$C77="予算",$E77="夫現金"),$J77,0)</f>
        <v>0</v>
      </c>
      <c r="P77" s="14">
        <f>IF(AND(OR($D77="支出",$D77="振替",$D77="残高調整",$D77="貯金"),$C77="予算",$F77="夫現金"),$J77,0)</f>
        <v>0</v>
      </c>
      <c r="Q77" s="14">
        <f>IF(AND(OR($D77="収入",$D77="振替",$D77="残高調整",$D77="借入",$D77="貯金"),$C77="予算",$E77="妻現金"),$J77,0)</f>
        <v>0</v>
      </c>
      <c r="R77" s="14">
        <f>IF(AND(OR($D77="支出",$D77="振替",$D77="残高調整",$D77="貯金"),$C77="予算",$F77="妻現金"),$J77,0)</f>
        <v>0</v>
      </c>
      <c r="S77" s="14">
        <f>IF(AND(OR($D77="収入",$D77="振替",$D77="残高調整",$D77="借入",$D77="貯金"),$C77="予算",$E77="夫銀行"),$J77,0)</f>
        <v>300000</v>
      </c>
      <c r="T77" s="14">
        <f>IF(AND(OR($D77="支出",$D77="振替",$D77="残高調整",$D77="貯金"),$C77="予算",$F77="夫銀行"),$J77,0)</f>
        <v>0</v>
      </c>
      <c r="U77" s="14">
        <f>IF(AND(OR($D77="収入",$D77="振替",$D77="残高調整",$D77="借入",$D77="貯金"),$C77="予算",$E77="妻銀行"),$J77,0)</f>
        <v>0</v>
      </c>
      <c r="V77" s="14">
        <f>IF(AND(OR($D77="支出",$D77="振替",$D77="残高調整",$D77="貯金"),$C77="予算",$F77="妻銀行"),$J77,0)</f>
        <v>0</v>
      </c>
      <c r="W77" s="14">
        <f t="shared" si="14"/>
        <v>0</v>
      </c>
      <c r="X77" s="14">
        <f t="shared" si="15"/>
        <v>0</v>
      </c>
      <c r="Y77" s="14">
        <f t="shared" si="19"/>
        <v>0</v>
      </c>
      <c r="Z77" s="14">
        <f t="shared" si="20"/>
        <v>0</v>
      </c>
      <c r="AA77" s="14">
        <f>IF(AND(OR($D77="収入",$D77="振替",$D77="残高調整",$D77="借入",$D77="貯金"),$C77="実施",$E77="夫現金"),$J77,0)</f>
        <v>0</v>
      </c>
      <c r="AB77" s="14">
        <f>IF(AND(OR($D77="支出",$D77="振替",$D77="残高調整",$D77="貯金"),$C77="実施",$F77="夫現金"),$J77,0)</f>
        <v>0</v>
      </c>
      <c r="AC77" s="14">
        <f>IF(AND(OR($D77="収入",$D77="振替",$D77="残高調整",$D77="借入",$D77="貯金"),$C77="実施",$E77="妻現金"),$J77,0)</f>
        <v>0</v>
      </c>
      <c r="AD77" s="14">
        <f>IF(AND(OR($D77="支出",$D77="振替",$D77="残高調整",$D77="貯金"),$C77="実施",$F77="妻現金"),$J77,0)</f>
        <v>0</v>
      </c>
      <c r="AE77" s="14">
        <f>IF(AND(OR($D77="収入",$D77="振替",$D77="残高調整",$D77="借入",$D77="貯金"),$C77="実施",$E77="夫銀行"),$J77,0)</f>
        <v>0</v>
      </c>
      <c r="AF77" s="14">
        <f>IF(AND(OR($D77="支出",$D77="振替",$D77="残高調整",$D77="貯金"),$C77="実施",$F77="夫銀行"),$J77,0)</f>
        <v>0</v>
      </c>
      <c r="AG77" s="14">
        <f>IF(AND(OR($D77="収入",$D77="振替",$D77="残高調整",$D77="借入",$D77="貯金"),$C77="実施",$E77="妻銀行"),$J77,0)</f>
        <v>0</v>
      </c>
      <c r="AH77" s="14">
        <f>IF(AND(OR($D77="支出",$D77="振替",$D77="残高調整",$D77="貯金"),$C77="実施",$F77="妻銀行"),$J77,0)</f>
        <v>0</v>
      </c>
      <c r="AI77" s="14">
        <f t="shared" si="12"/>
        <v>0</v>
      </c>
      <c r="AJ77" s="14">
        <f t="shared" si="13"/>
        <v>0</v>
      </c>
    </row>
    <row r="78" spans="1:36" x14ac:dyDescent="0.4">
      <c r="A78" s="3">
        <v>45075</v>
      </c>
      <c r="B78" s="13" t="str">
        <f t="shared" si="16"/>
        <v>月</v>
      </c>
      <c r="C78" s="13" t="s">
        <v>11</v>
      </c>
      <c r="D78" s="13" t="s">
        <v>25</v>
      </c>
      <c r="E78" s="4"/>
      <c r="F78" s="4" t="s">
        <v>28</v>
      </c>
      <c r="G78" s="4" t="s">
        <v>39</v>
      </c>
      <c r="H78" s="4" t="s">
        <v>28</v>
      </c>
      <c r="I78" s="4"/>
      <c r="J78" s="14">
        <v>20000</v>
      </c>
      <c r="K78" s="14">
        <f t="shared" si="21"/>
        <v>1159804</v>
      </c>
      <c r="L78" s="14">
        <f>L77+収支明細_完成!$Y78-収支明細_完成!$Z78</f>
        <v>1072804</v>
      </c>
      <c r="M78" s="14">
        <f t="shared" si="17"/>
        <v>0</v>
      </c>
      <c r="N78" s="14">
        <f t="shared" si="18"/>
        <v>0</v>
      </c>
      <c r="O78" s="14">
        <f>IF(AND(OR($D78="収入",$D78="振替",$D78="残高調整",$D78="借入",$D78="貯金"),$C78="予算",$E78="夫現金"),$J78,0)</f>
        <v>0</v>
      </c>
      <c r="P78" s="14">
        <f>IF(AND(OR($D78="支出",$D78="振替",$D78="残高調整",$D78="貯金"),$C78="予算",$F78="夫現金"),$J78,0)</f>
        <v>0</v>
      </c>
      <c r="Q78" s="14">
        <f>IF(AND(OR($D78="収入",$D78="振替",$D78="残高調整",$D78="借入",$D78="貯金"),$C78="予算",$E78="妻現金"),$J78,0)</f>
        <v>0</v>
      </c>
      <c r="R78" s="14">
        <f>IF(AND(OR($D78="支出",$D78="振替",$D78="残高調整",$D78="貯金"),$C78="予算",$F78="妻現金"),$J78,0)</f>
        <v>0</v>
      </c>
      <c r="S78" s="14">
        <f>IF(AND(OR($D78="収入",$D78="振替",$D78="残高調整",$D78="借入",$D78="貯金"),$C78="予算",$E78="夫銀行"),$J78,0)</f>
        <v>0</v>
      </c>
      <c r="T78" s="14">
        <f>IF(AND(OR($D78="支出",$D78="振替",$D78="残高調整",$D78="貯金"),$C78="予算",$F78="夫銀行"),$J78,0)</f>
        <v>0</v>
      </c>
      <c r="U78" s="14">
        <f>IF(AND(OR($D78="収入",$D78="振替",$D78="残高調整",$D78="借入",$D78="貯金"),$C78="予算",$E78="妻銀行"),$J78,0)</f>
        <v>0</v>
      </c>
      <c r="V78" s="14">
        <f>IF(AND(OR($D78="支出",$D78="振替",$D78="残高調整",$D78="貯金"),$C78="予算",$F78="妻銀行"),$J78,0)</f>
        <v>0</v>
      </c>
      <c r="W78" s="14">
        <f t="shared" si="14"/>
        <v>0</v>
      </c>
      <c r="X78" s="14">
        <f t="shared" si="15"/>
        <v>0</v>
      </c>
      <c r="Y78" s="14">
        <f t="shared" si="19"/>
        <v>0</v>
      </c>
      <c r="Z78" s="14">
        <f t="shared" si="20"/>
        <v>0</v>
      </c>
      <c r="AA78" s="14">
        <f>IF(AND(OR($D78="収入",$D78="振替",$D78="残高調整",$D78="借入",$D78="貯金"),$C78="実施",$E78="夫現金"),$J78,0)</f>
        <v>0</v>
      </c>
      <c r="AB78" s="14">
        <f>IF(AND(OR($D78="支出",$D78="振替",$D78="残高調整",$D78="貯金"),$C78="実施",$F78="夫現金"),$J78,0)</f>
        <v>0</v>
      </c>
      <c r="AC78" s="14">
        <f>IF(AND(OR($D78="収入",$D78="振替",$D78="残高調整",$D78="借入",$D78="貯金"),$C78="実施",$E78="妻現金"),$J78,0)</f>
        <v>0</v>
      </c>
      <c r="AD78" s="14">
        <f>IF(AND(OR($D78="支出",$D78="振替",$D78="残高調整",$D78="貯金"),$C78="実施",$F78="妻現金"),$J78,0)</f>
        <v>0</v>
      </c>
      <c r="AE78" s="14">
        <f>IF(AND(OR($D78="収入",$D78="振替",$D78="残高調整",$D78="借入",$D78="貯金"),$C78="実施",$E78="夫銀行"),$J78,0)</f>
        <v>0</v>
      </c>
      <c r="AF78" s="14">
        <f>IF(AND(OR($D78="支出",$D78="振替",$D78="残高調整",$D78="貯金"),$C78="実施",$F78="夫銀行"),$J78,0)</f>
        <v>0</v>
      </c>
      <c r="AG78" s="14">
        <f>IF(AND(OR($D78="収入",$D78="振替",$D78="残高調整",$D78="借入",$D78="貯金"),$C78="実施",$E78="妻銀行"),$J78,0)</f>
        <v>0</v>
      </c>
      <c r="AH78" s="14">
        <f>IF(AND(OR($D78="支出",$D78="振替",$D78="残高調整",$D78="貯金"),$C78="実施",$F78="妻銀行"),$J78,0)</f>
        <v>0</v>
      </c>
      <c r="AI78" s="14">
        <f t="shared" si="12"/>
        <v>0</v>
      </c>
      <c r="AJ78" s="14">
        <f t="shared" si="13"/>
        <v>0</v>
      </c>
    </row>
    <row r="79" spans="1:36" x14ac:dyDescent="0.4">
      <c r="A79" s="3">
        <v>45077</v>
      </c>
      <c r="B79" s="13" t="str">
        <f t="shared" si="16"/>
        <v>水</v>
      </c>
      <c r="C79" s="13" t="s">
        <v>11</v>
      </c>
      <c r="D79" s="13" t="s">
        <v>24</v>
      </c>
      <c r="E79" s="4" t="s">
        <v>160</v>
      </c>
      <c r="F79" s="4"/>
      <c r="G79" s="4" t="s">
        <v>30</v>
      </c>
      <c r="H79" s="4" t="s">
        <v>170</v>
      </c>
      <c r="I79" s="4"/>
      <c r="J79" s="14">
        <v>70000</v>
      </c>
      <c r="K79" s="14">
        <f t="shared" si="21"/>
        <v>1229804</v>
      </c>
      <c r="L79" s="14">
        <f>L78+収支明細_完成!$Y79-収支明細_完成!$Z79</f>
        <v>1072804</v>
      </c>
      <c r="M79" s="14">
        <f t="shared" si="17"/>
        <v>70000</v>
      </c>
      <c r="N79" s="14">
        <f t="shared" si="18"/>
        <v>0</v>
      </c>
      <c r="O79" s="14">
        <f>IF(AND(OR($D79="収入",$D79="振替",$D79="残高調整",$D79="借入",$D79="貯金"),$C79="予算",$E79="夫現金"),$J79,0)</f>
        <v>0</v>
      </c>
      <c r="P79" s="14">
        <f>IF(AND(OR($D79="支出",$D79="振替",$D79="残高調整",$D79="貯金"),$C79="予算",$F79="夫現金"),$J79,0)</f>
        <v>0</v>
      </c>
      <c r="Q79" s="14">
        <f>IF(AND(OR($D79="収入",$D79="振替",$D79="残高調整",$D79="借入",$D79="貯金"),$C79="予算",$E79="妻現金"),$J79,0)</f>
        <v>0</v>
      </c>
      <c r="R79" s="14">
        <f>IF(AND(OR($D79="支出",$D79="振替",$D79="残高調整",$D79="貯金"),$C79="予算",$F79="妻現金"),$J79,0)</f>
        <v>0</v>
      </c>
      <c r="S79" s="14">
        <f>IF(AND(OR($D79="収入",$D79="振替",$D79="残高調整",$D79="借入",$D79="貯金"),$C79="予算",$E79="夫銀行"),$J79,0)</f>
        <v>0</v>
      </c>
      <c r="T79" s="14">
        <f>IF(AND(OR($D79="支出",$D79="振替",$D79="残高調整",$D79="貯金"),$C79="予算",$F79="夫銀行"),$J79,0)</f>
        <v>0</v>
      </c>
      <c r="U79" s="14">
        <f>IF(AND(OR($D79="収入",$D79="振替",$D79="残高調整",$D79="借入",$D79="貯金"),$C79="予算",$E79="妻銀行"),$J79,0)</f>
        <v>70000</v>
      </c>
      <c r="V79" s="14">
        <f>IF(AND(OR($D79="支出",$D79="振替",$D79="残高調整",$D79="貯金"),$C79="予算",$F79="妻銀行"),$J79,0)</f>
        <v>0</v>
      </c>
      <c r="W79" s="14">
        <f t="shared" si="14"/>
        <v>0</v>
      </c>
      <c r="X79" s="14">
        <f t="shared" si="15"/>
        <v>0</v>
      </c>
      <c r="Y79" s="14">
        <f t="shared" si="19"/>
        <v>0</v>
      </c>
      <c r="Z79" s="14">
        <f t="shared" si="20"/>
        <v>0</v>
      </c>
      <c r="AA79" s="14">
        <f>IF(AND(OR($D79="収入",$D79="振替",$D79="残高調整",$D79="借入",$D79="貯金"),$C79="実施",$E79="夫現金"),$J79,0)</f>
        <v>0</v>
      </c>
      <c r="AB79" s="14">
        <f>IF(AND(OR($D79="支出",$D79="振替",$D79="残高調整",$D79="貯金"),$C79="実施",$F79="夫現金"),$J79,0)</f>
        <v>0</v>
      </c>
      <c r="AC79" s="14">
        <f>IF(AND(OR($D79="収入",$D79="振替",$D79="残高調整",$D79="借入",$D79="貯金"),$C79="実施",$E79="妻現金"),$J79,0)</f>
        <v>0</v>
      </c>
      <c r="AD79" s="14">
        <f>IF(AND(OR($D79="支出",$D79="振替",$D79="残高調整",$D79="貯金"),$C79="実施",$F79="妻現金"),$J79,0)</f>
        <v>0</v>
      </c>
      <c r="AE79" s="14">
        <f>IF(AND(OR($D79="収入",$D79="振替",$D79="残高調整",$D79="借入",$D79="貯金"),$C79="実施",$E79="夫銀行"),$J79,0)</f>
        <v>0</v>
      </c>
      <c r="AF79" s="14">
        <f>IF(AND(OR($D79="支出",$D79="振替",$D79="残高調整",$D79="貯金"),$C79="実施",$F79="夫銀行"),$J79,0)</f>
        <v>0</v>
      </c>
      <c r="AG79" s="14">
        <f>IF(AND(OR($D79="収入",$D79="振替",$D79="残高調整",$D79="借入",$D79="貯金"),$C79="実施",$E79="妻銀行"),$J79,0)</f>
        <v>0</v>
      </c>
      <c r="AH79" s="14">
        <f>IF(AND(OR($D79="支出",$D79="振替",$D79="残高調整",$D79="貯金"),$C79="実施",$F79="妻銀行"),$J79,0)</f>
        <v>0</v>
      </c>
      <c r="AI79" s="14">
        <f t="shared" si="12"/>
        <v>0</v>
      </c>
      <c r="AJ79" s="14">
        <f t="shared" si="13"/>
        <v>0</v>
      </c>
    </row>
    <row r="80" spans="1:36" x14ac:dyDescent="0.4">
      <c r="A80" s="3">
        <v>45077</v>
      </c>
      <c r="B80" s="13" t="str">
        <f t="shared" si="16"/>
        <v>水</v>
      </c>
      <c r="C80" s="13" t="s">
        <v>11</v>
      </c>
      <c r="D80" s="13" t="s">
        <v>25</v>
      </c>
      <c r="E80" s="4"/>
      <c r="F80" s="4" t="s">
        <v>145</v>
      </c>
      <c r="G80" s="4" t="s">
        <v>36</v>
      </c>
      <c r="H80" s="4" t="s">
        <v>105</v>
      </c>
      <c r="I80" s="4"/>
      <c r="J80" s="14">
        <v>10000</v>
      </c>
      <c r="K80" s="14">
        <f t="shared" si="21"/>
        <v>1219804</v>
      </c>
      <c r="L80" s="14">
        <f>L79+収支明細_完成!$Y80-収支明細_完成!$Z80</f>
        <v>1072804</v>
      </c>
      <c r="M80" s="14">
        <f t="shared" si="17"/>
        <v>0</v>
      </c>
      <c r="N80" s="14">
        <f t="shared" si="18"/>
        <v>10000</v>
      </c>
      <c r="O80" s="14">
        <f>IF(AND(OR($D80="収入",$D80="振替",$D80="残高調整",$D80="借入",$D80="貯金"),$C80="予算",$E80="夫現金"),$J80,0)</f>
        <v>0</v>
      </c>
      <c r="P80" s="14">
        <f>IF(AND(OR($D80="支出",$D80="振替",$D80="残高調整",$D80="貯金"),$C80="予算",$F80="夫現金"),$J80,0)</f>
        <v>0</v>
      </c>
      <c r="Q80" s="14">
        <f>IF(AND(OR($D80="収入",$D80="振替",$D80="残高調整",$D80="借入",$D80="貯金"),$C80="予算",$E80="妻現金"),$J80,0)</f>
        <v>0</v>
      </c>
      <c r="R80" s="14">
        <f>IF(AND(OR($D80="支出",$D80="振替",$D80="残高調整",$D80="貯金"),$C80="予算",$F80="妻現金"),$J80,0)</f>
        <v>0</v>
      </c>
      <c r="S80" s="14">
        <f>IF(AND(OR($D80="収入",$D80="振替",$D80="残高調整",$D80="借入",$D80="貯金"),$C80="予算",$E80="夫銀行"),$J80,0)</f>
        <v>0</v>
      </c>
      <c r="T80" s="14">
        <f>IF(AND(OR($D80="支出",$D80="振替",$D80="残高調整",$D80="貯金"),$C80="予算",$F80="夫銀行"),$J80,0)</f>
        <v>10000</v>
      </c>
      <c r="U80" s="14">
        <f>IF(AND(OR($D80="収入",$D80="振替",$D80="残高調整",$D80="借入",$D80="貯金"),$C80="予算",$E80="妻銀行"),$J80,0)</f>
        <v>0</v>
      </c>
      <c r="V80" s="14">
        <f>IF(AND(OR($D80="支出",$D80="振替",$D80="残高調整",$D80="貯金"),$C80="予算",$F80="妻銀行"),$J80,0)</f>
        <v>0</v>
      </c>
      <c r="W80" s="14">
        <f t="shared" si="14"/>
        <v>0</v>
      </c>
      <c r="X80" s="14">
        <f t="shared" si="15"/>
        <v>0</v>
      </c>
      <c r="Y80" s="14">
        <f t="shared" si="19"/>
        <v>0</v>
      </c>
      <c r="Z80" s="14">
        <f t="shared" si="20"/>
        <v>0</v>
      </c>
      <c r="AA80" s="14">
        <f>IF(AND(OR($D80="収入",$D80="振替",$D80="残高調整",$D80="借入",$D80="貯金"),$C80="実施",$E80="夫現金"),$J80,0)</f>
        <v>0</v>
      </c>
      <c r="AB80" s="14">
        <f>IF(AND(OR($D80="支出",$D80="振替",$D80="残高調整",$D80="貯金"),$C80="実施",$F80="夫現金"),$J80,0)</f>
        <v>0</v>
      </c>
      <c r="AC80" s="14">
        <f>IF(AND(OR($D80="収入",$D80="振替",$D80="残高調整",$D80="借入",$D80="貯金"),$C80="実施",$E80="妻現金"),$J80,0)</f>
        <v>0</v>
      </c>
      <c r="AD80" s="14">
        <f>IF(AND(OR($D80="支出",$D80="振替",$D80="残高調整",$D80="貯金"),$C80="実施",$F80="妻現金"),$J80,0)</f>
        <v>0</v>
      </c>
      <c r="AE80" s="14">
        <f>IF(AND(OR($D80="収入",$D80="振替",$D80="残高調整",$D80="借入",$D80="貯金"),$C80="実施",$E80="夫銀行"),$J80,0)</f>
        <v>0</v>
      </c>
      <c r="AF80" s="14">
        <f>IF(AND(OR($D80="支出",$D80="振替",$D80="残高調整",$D80="貯金"),$C80="実施",$F80="夫銀行"),$J80,0)</f>
        <v>0</v>
      </c>
      <c r="AG80" s="14">
        <f>IF(AND(OR($D80="収入",$D80="振替",$D80="残高調整",$D80="借入",$D80="貯金"),$C80="実施",$E80="妻銀行"),$J80,0)</f>
        <v>0</v>
      </c>
      <c r="AH80" s="14">
        <f>IF(AND(OR($D80="支出",$D80="振替",$D80="残高調整",$D80="貯金"),$C80="実施",$F80="妻銀行"),$J80,0)</f>
        <v>0</v>
      </c>
      <c r="AI80" s="14">
        <f t="shared" si="12"/>
        <v>0</v>
      </c>
      <c r="AJ80" s="14">
        <f t="shared" si="13"/>
        <v>0</v>
      </c>
    </row>
    <row r="81" spans="1:36" x14ac:dyDescent="0.4">
      <c r="A81" s="3">
        <v>45077</v>
      </c>
      <c r="B81" s="13" t="str">
        <f t="shared" si="16"/>
        <v>水</v>
      </c>
      <c r="C81" s="13" t="s">
        <v>11</v>
      </c>
      <c r="D81" s="13" t="s">
        <v>25</v>
      </c>
      <c r="E81" s="4"/>
      <c r="F81" s="4" t="s">
        <v>145</v>
      </c>
      <c r="G81" s="4" t="s">
        <v>35</v>
      </c>
      <c r="H81" s="4" t="s">
        <v>106</v>
      </c>
      <c r="I81" s="4"/>
      <c r="J81" s="14">
        <v>20000</v>
      </c>
      <c r="K81" s="14">
        <f t="shared" si="21"/>
        <v>1199804</v>
      </c>
      <c r="L81" s="14">
        <f>L80+収支明細_完成!$Y81-収支明細_完成!$Z81</f>
        <v>1072804</v>
      </c>
      <c r="M81" s="14">
        <f t="shared" si="17"/>
        <v>0</v>
      </c>
      <c r="N81" s="14">
        <f t="shared" si="18"/>
        <v>20000</v>
      </c>
      <c r="O81" s="14">
        <f>IF(AND(OR($D81="収入",$D81="振替",$D81="残高調整",$D81="借入",$D81="貯金"),$C81="予算",$E81="夫現金"),$J81,0)</f>
        <v>0</v>
      </c>
      <c r="P81" s="14">
        <f>IF(AND(OR($D81="支出",$D81="振替",$D81="残高調整",$D81="貯金"),$C81="予算",$F81="夫現金"),$J81,0)</f>
        <v>0</v>
      </c>
      <c r="Q81" s="14">
        <f>IF(AND(OR($D81="収入",$D81="振替",$D81="残高調整",$D81="借入",$D81="貯金"),$C81="予算",$E81="妻現金"),$J81,0)</f>
        <v>0</v>
      </c>
      <c r="R81" s="14">
        <f>IF(AND(OR($D81="支出",$D81="振替",$D81="残高調整",$D81="貯金"),$C81="予算",$F81="妻現金"),$J81,0)</f>
        <v>0</v>
      </c>
      <c r="S81" s="14">
        <f>IF(AND(OR($D81="収入",$D81="振替",$D81="残高調整",$D81="借入",$D81="貯金"),$C81="予算",$E81="夫銀行"),$J81,0)</f>
        <v>0</v>
      </c>
      <c r="T81" s="14">
        <f>IF(AND(OR($D81="支出",$D81="振替",$D81="残高調整",$D81="貯金"),$C81="予算",$F81="夫銀行"),$J81,0)</f>
        <v>20000</v>
      </c>
      <c r="U81" s="14">
        <f>IF(AND(OR($D81="収入",$D81="振替",$D81="残高調整",$D81="借入",$D81="貯金"),$C81="予算",$E81="妻銀行"),$J81,0)</f>
        <v>0</v>
      </c>
      <c r="V81" s="14">
        <f>IF(AND(OR($D81="支出",$D81="振替",$D81="残高調整",$D81="貯金"),$C81="予算",$F81="妻銀行"),$J81,0)</f>
        <v>0</v>
      </c>
      <c r="W81" s="14">
        <f t="shared" si="14"/>
        <v>0</v>
      </c>
      <c r="X81" s="14">
        <f t="shared" si="15"/>
        <v>0</v>
      </c>
      <c r="Y81" s="14">
        <f t="shared" si="19"/>
        <v>0</v>
      </c>
      <c r="Z81" s="14">
        <f t="shared" si="20"/>
        <v>0</v>
      </c>
      <c r="AA81" s="14">
        <f>IF(AND(OR($D81="収入",$D81="振替",$D81="残高調整",$D81="借入",$D81="貯金"),$C81="実施",$E81="夫現金"),$J81,0)</f>
        <v>0</v>
      </c>
      <c r="AB81" s="14">
        <f>IF(AND(OR($D81="支出",$D81="振替",$D81="残高調整",$D81="貯金"),$C81="実施",$F81="夫現金"),$J81,0)</f>
        <v>0</v>
      </c>
      <c r="AC81" s="14">
        <f>IF(AND(OR($D81="収入",$D81="振替",$D81="残高調整",$D81="借入",$D81="貯金"),$C81="実施",$E81="妻現金"),$J81,0)</f>
        <v>0</v>
      </c>
      <c r="AD81" s="14">
        <f>IF(AND(OR($D81="支出",$D81="振替",$D81="残高調整",$D81="貯金"),$C81="実施",$F81="妻現金"),$J81,0)</f>
        <v>0</v>
      </c>
      <c r="AE81" s="14">
        <f>IF(AND(OR($D81="収入",$D81="振替",$D81="残高調整",$D81="借入",$D81="貯金"),$C81="実施",$E81="夫銀行"),$J81,0)</f>
        <v>0</v>
      </c>
      <c r="AF81" s="14">
        <f>IF(AND(OR($D81="支出",$D81="振替",$D81="残高調整",$D81="貯金"),$C81="実施",$F81="夫銀行"),$J81,0)</f>
        <v>0</v>
      </c>
      <c r="AG81" s="14">
        <f>IF(AND(OR($D81="収入",$D81="振替",$D81="残高調整",$D81="借入",$D81="貯金"),$C81="実施",$E81="妻銀行"),$J81,0)</f>
        <v>0</v>
      </c>
      <c r="AH81" s="14">
        <f>IF(AND(OR($D81="支出",$D81="振替",$D81="残高調整",$D81="貯金"),$C81="実施",$F81="妻銀行"),$J81,0)</f>
        <v>0</v>
      </c>
      <c r="AI81" s="14">
        <f t="shared" si="12"/>
        <v>0</v>
      </c>
      <c r="AJ81" s="14">
        <f t="shared" si="13"/>
        <v>0</v>
      </c>
    </row>
    <row r="82" spans="1:36" x14ac:dyDescent="0.4">
      <c r="A82" s="3">
        <v>45077</v>
      </c>
      <c r="B82" s="13" t="str">
        <f t="shared" si="16"/>
        <v>水</v>
      </c>
      <c r="C82" s="13" t="s">
        <v>11</v>
      </c>
      <c r="D82" s="13" t="s">
        <v>25</v>
      </c>
      <c r="E82" s="4"/>
      <c r="F82" s="4" t="s">
        <v>145</v>
      </c>
      <c r="G82" s="4" t="s">
        <v>35</v>
      </c>
      <c r="H82" s="4" t="s">
        <v>58</v>
      </c>
      <c r="I82" s="4"/>
      <c r="J82" s="14">
        <v>6000</v>
      </c>
      <c r="K82" s="14">
        <f t="shared" si="21"/>
        <v>1193804</v>
      </c>
      <c r="L82" s="14">
        <f>L81+収支明細_完成!$Y82-収支明細_完成!$Z82</f>
        <v>1072804</v>
      </c>
      <c r="M82" s="14">
        <f t="shared" si="17"/>
        <v>0</v>
      </c>
      <c r="N82" s="14">
        <f t="shared" si="18"/>
        <v>6000</v>
      </c>
      <c r="O82" s="14">
        <f>IF(AND(OR($D82="収入",$D82="振替",$D82="残高調整",$D82="借入",$D82="貯金"),$C82="予算",$E82="夫現金"),$J82,0)</f>
        <v>0</v>
      </c>
      <c r="P82" s="14">
        <f>IF(AND(OR($D82="支出",$D82="振替",$D82="残高調整",$D82="貯金"),$C82="予算",$F82="夫現金"),$J82,0)</f>
        <v>0</v>
      </c>
      <c r="Q82" s="14">
        <f>IF(AND(OR($D82="収入",$D82="振替",$D82="残高調整",$D82="借入",$D82="貯金"),$C82="予算",$E82="妻現金"),$J82,0)</f>
        <v>0</v>
      </c>
      <c r="R82" s="14">
        <f>IF(AND(OR($D82="支出",$D82="振替",$D82="残高調整",$D82="貯金"),$C82="予算",$F82="妻現金"),$J82,0)</f>
        <v>0</v>
      </c>
      <c r="S82" s="14">
        <f>IF(AND(OR($D82="収入",$D82="振替",$D82="残高調整",$D82="借入",$D82="貯金"),$C82="予算",$E82="夫銀行"),$J82,0)</f>
        <v>0</v>
      </c>
      <c r="T82" s="14">
        <f>IF(AND(OR($D82="支出",$D82="振替",$D82="残高調整",$D82="貯金"),$C82="予算",$F82="夫銀行"),$J82,0)</f>
        <v>6000</v>
      </c>
      <c r="U82" s="14">
        <f>IF(AND(OR($D82="収入",$D82="振替",$D82="残高調整",$D82="借入",$D82="貯金"),$C82="予算",$E82="妻銀行"),$J82,0)</f>
        <v>0</v>
      </c>
      <c r="V82" s="14">
        <f>IF(AND(OR($D82="支出",$D82="振替",$D82="残高調整",$D82="貯金"),$C82="予算",$F82="妻銀行"),$J82,0)</f>
        <v>0</v>
      </c>
      <c r="W82" s="14">
        <f t="shared" si="14"/>
        <v>0</v>
      </c>
      <c r="X82" s="14">
        <f t="shared" si="15"/>
        <v>0</v>
      </c>
      <c r="Y82" s="14">
        <f t="shared" si="19"/>
        <v>0</v>
      </c>
      <c r="Z82" s="14">
        <f t="shared" si="20"/>
        <v>0</v>
      </c>
      <c r="AA82" s="14">
        <f>IF(AND(OR($D82="収入",$D82="振替",$D82="残高調整",$D82="借入",$D82="貯金"),$C82="実施",$E82="夫現金"),$J82,0)</f>
        <v>0</v>
      </c>
      <c r="AB82" s="14">
        <f>IF(AND(OR($D82="支出",$D82="振替",$D82="残高調整",$D82="貯金"),$C82="実施",$F82="夫現金"),$J82,0)</f>
        <v>0</v>
      </c>
      <c r="AC82" s="14">
        <f>IF(AND(OR($D82="収入",$D82="振替",$D82="残高調整",$D82="借入",$D82="貯金"),$C82="実施",$E82="妻現金"),$J82,0)</f>
        <v>0</v>
      </c>
      <c r="AD82" s="14">
        <f>IF(AND(OR($D82="支出",$D82="振替",$D82="残高調整",$D82="貯金"),$C82="実施",$F82="妻現金"),$J82,0)</f>
        <v>0</v>
      </c>
      <c r="AE82" s="14">
        <f>IF(AND(OR($D82="収入",$D82="振替",$D82="残高調整",$D82="借入",$D82="貯金"),$C82="実施",$E82="夫銀行"),$J82,0)</f>
        <v>0</v>
      </c>
      <c r="AF82" s="14">
        <f>IF(AND(OR($D82="支出",$D82="振替",$D82="残高調整",$D82="貯金"),$C82="実施",$F82="夫銀行"),$J82,0)</f>
        <v>0</v>
      </c>
      <c r="AG82" s="14">
        <f>IF(AND(OR($D82="収入",$D82="振替",$D82="残高調整",$D82="借入",$D82="貯金"),$C82="実施",$E82="妻銀行"),$J82,0)</f>
        <v>0</v>
      </c>
      <c r="AH82" s="14">
        <f>IF(AND(OR($D82="支出",$D82="振替",$D82="残高調整",$D82="貯金"),$C82="実施",$F82="妻銀行"),$J82,0)</f>
        <v>0</v>
      </c>
      <c r="AI82" s="14">
        <f t="shared" si="12"/>
        <v>0</v>
      </c>
      <c r="AJ82" s="14">
        <f t="shared" si="13"/>
        <v>0</v>
      </c>
    </row>
    <row r="83" spans="1:36" x14ac:dyDescent="0.4">
      <c r="A83" s="3">
        <v>45077</v>
      </c>
      <c r="B83" s="13" t="str">
        <f t="shared" si="16"/>
        <v>水</v>
      </c>
      <c r="C83" s="13" t="s">
        <v>11</v>
      </c>
      <c r="D83" s="13" t="s">
        <v>25</v>
      </c>
      <c r="E83" s="4"/>
      <c r="F83" s="4" t="s">
        <v>145</v>
      </c>
      <c r="G83" s="4" t="s">
        <v>35</v>
      </c>
      <c r="H83" s="4" t="s">
        <v>107</v>
      </c>
      <c r="I83" s="4"/>
      <c r="J83" s="14">
        <v>8000</v>
      </c>
      <c r="K83" s="14">
        <f t="shared" si="21"/>
        <v>1185804</v>
      </c>
      <c r="L83" s="14">
        <f>L82+収支明細_完成!$Y83-収支明細_完成!$Z83</f>
        <v>1072804</v>
      </c>
      <c r="M83" s="14">
        <f t="shared" si="17"/>
        <v>0</v>
      </c>
      <c r="N83" s="14">
        <f t="shared" si="18"/>
        <v>8000</v>
      </c>
      <c r="O83" s="14">
        <f>IF(AND(OR($D83="収入",$D83="振替",$D83="残高調整",$D83="借入",$D83="貯金"),$C83="予算",$E83="夫現金"),$J83,0)</f>
        <v>0</v>
      </c>
      <c r="P83" s="14">
        <f>IF(AND(OR($D83="支出",$D83="振替",$D83="残高調整",$D83="貯金"),$C83="予算",$F83="夫現金"),$J83,0)</f>
        <v>0</v>
      </c>
      <c r="Q83" s="14">
        <f>IF(AND(OR($D83="収入",$D83="振替",$D83="残高調整",$D83="借入",$D83="貯金"),$C83="予算",$E83="妻現金"),$J83,0)</f>
        <v>0</v>
      </c>
      <c r="R83" s="14">
        <f>IF(AND(OR($D83="支出",$D83="振替",$D83="残高調整",$D83="貯金"),$C83="予算",$F83="妻現金"),$J83,0)</f>
        <v>0</v>
      </c>
      <c r="S83" s="14">
        <f>IF(AND(OR($D83="収入",$D83="振替",$D83="残高調整",$D83="借入",$D83="貯金"),$C83="予算",$E83="夫銀行"),$J83,0)</f>
        <v>0</v>
      </c>
      <c r="T83" s="14">
        <f>IF(AND(OR($D83="支出",$D83="振替",$D83="残高調整",$D83="貯金"),$C83="予算",$F83="夫銀行"),$J83,0)</f>
        <v>8000</v>
      </c>
      <c r="U83" s="14">
        <f>IF(AND(OR($D83="収入",$D83="振替",$D83="残高調整",$D83="借入",$D83="貯金"),$C83="予算",$E83="妻銀行"),$J83,0)</f>
        <v>0</v>
      </c>
      <c r="V83" s="14">
        <f>IF(AND(OR($D83="支出",$D83="振替",$D83="残高調整",$D83="貯金"),$C83="予算",$F83="妻銀行"),$J83,0)</f>
        <v>0</v>
      </c>
      <c r="W83" s="14">
        <f t="shared" si="14"/>
        <v>0</v>
      </c>
      <c r="X83" s="14">
        <f t="shared" si="15"/>
        <v>0</v>
      </c>
      <c r="Y83" s="14">
        <f t="shared" si="19"/>
        <v>0</v>
      </c>
      <c r="Z83" s="14">
        <f t="shared" si="20"/>
        <v>0</v>
      </c>
      <c r="AA83" s="14">
        <f>IF(AND(OR($D83="収入",$D83="振替",$D83="残高調整",$D83="借入",$D83="貯金"),$C83="実施",$E83="夫現金"),$J83,0)</f>
        <v>0</v>
      </c>
      <c r="AB83" s="14">
        <f>IF(AND(OR($D83="支出",$D83="振替",$D83="残高調整",$D83="貯金"),$C83="実施",$F83="夫現金"),$J83,0)</f>
        <v>0</v>
      </c>
      <c r="AC83" s="14">
        <f>IF(AND(OR($D83="収入",$D83="振替",$D83="残高調整",$D83="借入",$D83="貯金"),$C83="実施",$E83="妻現金"),$J83,0)</f>
        <v>0</v>
      </c>
      <c r="AD83" s="14">
        <f>IF(AND(OR($D83="支出",$D83="振替",$D83="残高調整",$D83="貯金"),$C83="実施",$F83="妻現金"),$J83,0)</f>
        <v>0</v>
      </c>
      <c r="AE83" s="14">
        <f>IF(AND(OR($D83="収入",$D83="振替",$D83="残高調整",$D83="借入",$D83="貯金"),$C83="実施",$E83="夫銀行"),$J83,0)</f>
        <v>0</v>
      </c>
      <c r="AF83" s="14">
        <f>IF(AND(OR($D83="支出",$D83="振替",$D83="残高調整",$D83="貯金"),$C83="実施",$F83="夫銀行"),$J83,0)</f>
        <v>0</v>
      </c>
      <c r="AG83" s="14">
        <f>IF(AND(OR($D83="収入",$D83="振替",$D83="残高調整",$D83="借入",$D83="貯金"),$C83="実施",$E83="妻銀行"),$J83,0)</f>
        <v>0</v>
      </c>
      <c r="AH83" s="14">
        <f>IF(AND(OR($D83="支出",$D83="振替",$D83="残高調整",$D83="貯金"),$C83="実施",$F83="妻銀行"),$J83,0)</f>
        <v>0</v>
      </c>
      <c r="AI83" s="14">
        <f t="shared" si="12"/>
        <v>0</v>
      </c>
      <c r="AJ83" s="14">
        <f t="shared" si="13"/>
        <v>0</v>
      </c>
    </row>
    <row r="84" spans="1:36" x14ac:dyDescent="0.4">
      <c r="A84" s="3">
        <v>45077</v>
      </c>
      <c r="B84" s="13" t="str">
        <f t="shared" si="16"/>
        <v>水</v>
      </c>
      <c r="C84" s="13" t="s">
        <v>11</v>
      </c>
      <c r="D84" s="13" t="s">
        <v>25</v>
      </c>
      <c r="E84" s="4"/>
      <c r="F84" s="4" t="s">
        <v>145</v>
      </c>
      <c r="G84" s="4" t="s">
        <v>40</v>
      </c>
      <c r="H84" s="4" t="s">
        <v>108</v>
      </c>
      <c r="I84" s="4"/>
      <c r="J84" s="14">
        <v>100000</v>
      </c>
      <c r="K84" s="14">
        <f t="shared" si="21"/>
        <v>1085804</v>
      </c>
      <c r="L84" s="14">
        <f>L83+収支明細_完成!$Y84-収支明細_完成!$Z84</f>
        <v>1072804</v>
      </c>
      <c r="M84" s="14">
        <f t="shared" si="17"/>
        <v>0</v>
      </c>
      <c r="N84" s="14">
        <f t="shared" si="18"/>
        <v>100000</v>
      </c>
      <c r="O84" s="14">
        <f>IF(AND(OR($D84="収入",$D84="振替",$D84="残高調整",$D84="借入",$D84="貯金"),$C84="予算",$E84="夫現金"),$J84,0)</f>
        <v>0</v>
      </c>
      <c r="P84" s="14">
        <f>IF(AND(OR($D84="支出",$D84="振替",$D84="残高調整",$D84="貯金"),$C84="予算",$F84="夫現金"),$J84,0)</f>
        <v>0</v>
      </c>
      <c r="Q84" s="14">
        <f>IF(AND(OR($D84="収入",$D84="振替",$D84="残高調整",$D84="借入",$D84="貯金"),$C84="予算",$E84="妻現金"),$J84,0)</f>
        <v>0</v>
      </c>
      <c r="R84" s="14">
        <f>IF(AND(OR($D84="支出",$D84="振替",$D84="残高調整",$D84="貯金"),$C84="予算",$F84="妻現金"),$J84,0)</f>
        <v>0</v>
      </c>
      <c r="S84" s="14">
        <f>IF(AND(OR($D84="収入",$D84="振替",$D84="残高調整",$D84="借入",$D84="貯金"),$C84="予算",$E84="夫銀行"),$J84,0)</f>
        <v>0</v>
      </c>
      <c r="T84" s="14">
        <f>IF(AND(OR($D84="支出",$D84="振替",$D84="残高調整",$D84="貯金"),$C84="予算",$F84="夫銀行"),$J84,0)</f>
        <v>100000</v>
      </c>
      <c r="U84" s="14">
        <f>IF(AND(OR($D84="収入",$D84="振替",$D84="残高調整",$D84="借入",$D84="貯金"),$C84="予算",$E84="妻銀行"),$J84,0)</f>
        <v>0</v>
      </c>
      <c r="V84" s="14">
        <f>IF(AND(OR($D84="支出",$D84="振替",$D84="残高調整",$D84="貯金"),$C84="予算",$F84="妻銀行"),$J84,0)</f>
        <v>0</v>
      </c>
      <c r="W84" s="14">
        <f t="shared" si="14"/>
        <v>0</v>
      </c>
      <c r="X84" s="14">
        <f t="shared" si="15"/>
        <v>0</v>
      </c>
      <c r="Y84" s="14">
        <f t="shared" si="19"/>
        <v>0</v>
      </c>
      <c r="Z84" s="14">
        <f t="shared" si="20"/>
        <v>0</v>
      </c>
      <c r="AA84" s="14">
        <f>IF(AND(OR($D84="収入",$D84="振替",$D84="残高調整",$D84="借入",$D84="貯金"),$C84="実施",$E84="夫現金"),$J84,0)</f>
        <v>0</v>
      </c>
      <c r="AB84" s="14">
        <f>IF(AND(OR($D84="支出",$D84="振替",$D84="残高調整",$D84="貯金"),$C84="実施",$F84="夫現金"),$J84,0)</f>
        <v>0</v>
      </c>
      <c r="AC84" s="14">
        <f>IF(AND(OR($D84="収入",$D84="振替",$D84="残高調整",$D84="借入",$D84="貯金"),$C84="実施",$E84="妻現金"),$J84,0)</f>
        <v>0</v>
      </c>
      <c r="AD84" s="14">
        <f>IF(AND(OR($D84="支出",$D84="振替",$D84="残高調整",$D84="貯金"),$C84="実施",$F84="妻現金"),$J84,0)</f>
        <v>0</v>
      </c>
      <c r="AE84" s="14">
        <f>IF(AND(OR($D84="収入",$D84="振替",$D84="残高調整",$D84="借入",$D84="貯金"),$C84="実施",$E84="夫銀行"),$J84,0)</f>
        <v>0</v>
      </c>
      <c r="AF84" s="14">
        <f>IF(AND(OR($D84="支出",$D84="振替",$D84="残高調整",$D84="貯金"),$C84="実施",$F84="夫銀行"),$J84,0)</f>
        <v>0</v>
      </c>
      <c r="AG84" s="14">
        <f>IF(AND(OR($D84="収入",$D84="振替",$D84="残高調整",$D84="借入",$D84="貯金"),$C84="実施",$E84="妻銀行"),$J84,0)</f>
        <v>0</v>
      </c>
      <c r="AH84" s="14">
        <f>IF(AND(OR($D84="支出",$D84="振替",$D84="残高調整",$D84="貯金"),$C84="実施",$F84="妻銀行"),$J84,0)</f>
        <v>0</v>
      </c>
      <c r="AI84" s="14">
        <f t="shared" si="12"/>
        <v>0</v>
      </c>
      <c r="AJ84" s="14">
        <f t="shared" si="13"/>
        <v>0</v>
      </c>
    </row>
    <row r="85" spans="1:36" x14ac:dyDescent="0.4">
      <c r="A85" s="3">
        <v>45077</v>
      </c>
      <c r="B85" s="13" t="str">
        <f t="shared" si="16"/>
        <v>水</v>
      </c>
      <c r="C85" s="13" t="s">
        <v>11</v>
      </c>
      <c r="D85" s="13" t="s">
        <v>15</v>
      </c>
      <c r="E85" s="4" t="s">
        <v>15</v>
      </c>
      <c r="F85" s="4" t="s">
        <v>145</v>
      </c>
      <c r="G85" s="4" t="s">
        <v>15</v>
      </c>
      <c r="H85" s="4"/>
      <c r="I85" s="4"/>
      <c r="J85" s="14">
        <v>50000</v>
      </c>
      <c r="K85" s="14">
        <f t="shared" si="21"/>
        <v>1085804</v>
      </c>
      <c r="L85" s="14">
        <f>L84+収支明細_完成!$Y85-収支明細_完成!$Z85</f>
        <v>1072804</v>
      </c>
      <c r="M85" s="14">
        <f t="shared" si="17"/>
        <v>50000</v>
      </c>
      <c r="N85" s="14">
        <f t="shared" si="18"/>
        <v>50000</v>
      </c>
      <c r="O85" s="14">
        <f>IF(AND(OR($D85="収入",$D85="振替",$D85="残高調整",$D85="借入",$D85="貯金"),$C85="予算",$E85="夫現金"),$J85,0)</f>
        <v>0</v>
      </c>
      <c r="P85" s="14">
        <f>IF(AND(OR($D85="支出",$D85="振替",$D85="残高調整",$D85="貯金"),$C85="予算",$F85="夫現金"),$J85,0)</f>
        <v>0</v>
      </c>
      <c r="Q85" s="14">
        <f>IF(AND(OR($D85="収入",$D85="振替",$D85="残高調整",$D85="借入",$D85="貯金"),$C85="予算",$E85="妻現金"),$J85,0)</f>
        <v>0</v>
      </c>
      <c r="R85" s="14">
        <f>IF(AND(OR($D85="支出",$D85="振替",$D85="残高調整",$D85="貯金"),$C85="予算",$F85="妻現金"),$J85,0)</f>
        <v>0</v>
      </c>
      <c r="S85" s="14">
        <f>IF(AND(OR($D85="収入",$D85="振替",$D85="残高調整",$D85="借入",$D85="貯金"),$C85="予算",$E85="夫銀行"),$J85,0)</f>
        <v>0</v>
      </c>
      <c r="T85" s="14">
        <f>IF(AND(OR($D85="支出",$D85="振替",$D85="残高調整",$D85="貯金"),$C85="予算",$F85="夫銀行"),$J85,0)</f>
        <v>50000</v>
      </c>
      <c r="U85" s="14">
        <f>IF(AND(OR($D85="収入",$D85="振替",$D85="残高調整",$D85="借入",$D85="貯金"),$C85="予算",$E85="妻銀行"),$J85,0)</f>
        <v>0</v>
      </c>
      <c r="V85" s="14">
        <f>IF(AND(OR($D85="支出",$D85="振替",$D85="残高調整",$D85="貯金"),$C85="予算",$F85="妻銀行"),$J85,0)</f>
        <v>0</v>
      </c>
      <c r="W85" s="14">
        <f t="shared" si="14"/>
        <v>50000</v>
      </c>
      <c r="X85" s="14">
        <f t="shared" si="15"/>
        <v>0</v>
      </c>
      <c r="Y85" s="14">
        <f t="shared" si="19"/>
        <v>0</v>
      </c>
      <c r="Z85" s="14">
        <f t="shared" si="20"/>
        <v>0</v>
      </c>
      <c r="AA85" s="14">
        <f>IF(AND(OR($D85="収入",$D85="振替",$D85="残高調整",$D85="借入",$D85="貯金"),$C85="実施",$E85="夫現金"),$J85,0)</f>
        <v>0</v>
      </c>
      <c r="AB85" s="14">
        <f>IF(AND(OR($D85="支出",$D85="振替",$D85="残高調整",$D85="貯金"),$C85="実施",$F85="夫現金"),$J85,0)</f>
        <v>0</v>
      </c>
      <c r="AC85" s="14">
        <f>IF(AND(OR($D85="収入",$D85="振替",$D85="残高調整",$D85="借入",$D85="貯金"),$C85="実施",$E85="妻現金"),$J85,0)</f>
        <v>0</v>
      </c>
      <c r="AD85" s="14">
        <f>IF(AND(OR($D85="支出",$D85="振替",$D85="残高調整",$D85="貯金"),$C85="実施",$F85="妻現金"),$J85,0)</f>
        <v>0</v>
      </c>
      <c r="AE85" s="14">
        <f>IF(AND(OR($D85="収入",$D85="振替",$D85="残高調整",$D85="借入",$D85="貯金"),$C85="実施",$E85="夫銀行"),$J85,0)</f>
        <v>0</v>
      </c>
      <c r="AF85" s="14">
        <f>IF(AND(OR($D85="支出",$D85="振替",$D85="残高調整",$D85="貯金"),$C85="実施",$F85="夫銀行"),$J85,0)</f>
        <v>0</v>
      </c>
      <c r="AG85" s="14">
        <f>IF(AND(OR($D85="収入",$D85="振替",$D85="残高調整",$D85="借入",$D85="貯金"),$C85="実施",$E85="妻銀行"),$J85,0)</f>
        <v>0</v>
      </c>
      <c r="AH85" s="14">
        <f>IF(AND(OR($D85="支出",$D85="振替",$D85="残高調整",$D85="貯金"),$C85="実施",$F85="妻銀行"),$J85,0)</f>
        <v>0</v>
      </c>
      <c r="AI85" s="14">
        <f t="shared" si="12"/>
        <v>0</v>
      </c>
      <c r="AJ85" s="14">
        <f t="shared" si="13"/>
        <v>0</v>
      </c>
    </row>
    <row r="86" spans="1:36" x14ac:dyDescent="0.4">
      <c r="A86" s="3">
        <v>45077</v>
      </c>
      <c r="B86" s="13" t="str">
        <f t="shared" si="16"/>
        <v>水</v>
      </c>
      <c r="C86" s="13" t="s">
        <v>11</v>
      </c>
      <c r="D86" s="13" t="s">
        <v>25</v>
      </c>
      <c r="E86" s="4"/>
      <c r="F86" s="4" t="s">
        <v>145</v>
      </c>
      <c r="G86" s="4" t="s">
        <v>36</v>
      </c>
      <c r="H86" s="4" t="s">
        <v>109</v>
      </c>
      <c r="I86" s="4"/>
      <c r="J86" s="14">
        <v>5000</v>
      </c>
      <c r="K86" s="14">
        <f t="shared" si="21"/>
        <v>1080804</v>
      </c>
      <c r="L86" s="14">
        <f>L85+収支明細_完成!$Y86-収支明細_完成!$Z86</f>
        <v>1072804</v>
      </c>
      <c r="M86" s="14">
        <f t="shared" si="17"/>
        <v>0</v>
      </c>
      <c r="N86" s="14">
        <f t="shared" si="18"/>
        <v>5000</v>
      </c>
      <c r="O86" s="14">
        <f>IF(AND(OR($D86="収入",$D86="振替",$D86="残高調整",$D86="借入",$D86="貯金"),$C86="予算",$E86="夫現金"),$J86,0)</f>
        <v>0</v>
      </c>
      <c r="P86" s="14">
        <f>IF(AND(OR($D86="支出",$D86="振替",$D86="残高調整",$D86="貯金"),$C86="予算",$F86="夫現金"),$J86,0)</f>
        <v>0</v>
      </c>
      <c r="Q86" s="14">
        <f>IF(AND(OR($D86="収入",$D86="振替",$D86="残高調整",$D86="借入",$D86="貯金"),$C86="予算",$E86="妻現金"),$J86,0)</f>
        <v>0</v>
      </c>
      <c r="R86" s="14">
        <f>IF(AND(OR($D86="支出",$D86="振替",$D86="残高調整",$D86="貯金"),$C86="予算",$F86="妻現金"),$J86,0)</f>
        <v>0</v>
      </c>
      <c r="S86" s="14">
        <f>IF(AND(OR($D86="収入",$D86="振替",$D86="残高調整",$D86="借入",$D86="貯金"),$C86="予算",$E86="夫銀行"),$J86,0)</f>
        <v>0</v>
      </c>
      <c r="T86" s="14">
        <f>IF(AND(OR($D86="支出",$D86="振替",$D86="残高調整",$D86="貯金"),$C86="予算",$F86="夫銀行"),$J86,0)</f>
        <v>5000</v>
      </c>
      <c r="U86" s="14">
        <f>IF(AND(OR($D86="収入",$D86="振替",$D86="残高調整",$D86="借入",$D86="貯金"),$C86="予算",$E86="妻銀行"),$J86,0)</f>
        <v>0</v>
      </c>
      <c r="V86" s="14">
        <f>IF(AND(OR($D86="支出",$D86="振替",$D86="残高調整",$D86="貯金"),$C86="予算",$F86="妻銀行"),$J86,0)</f>
        <v>0</v>
      </c>
      <c r="W86" s="14">
        <f t="shared" si="14"/>
        <v>0</v>
      </c>
      <c r="X86" s="14">
        <f t="shared" si="15"/>
        <v>0</v>
      </c>
      <c r="Y86" s="14">
        <f t="shared" si="19"/>
        <v>0</v>
      </c>
      <c r="Z86" s="14">
        <f t="shared" si="20"/>
        <v>0</v>
      </c>
      <c r="AA86" s="14">
        <f>IF(AND(OR($D86="収入",$D86="振替",$D86="残高調整",$D86="借入",$D86="貯金"),$C86="実施",$E86="夫現金"),$J86,0)</f>
        <v>0</v>
      </c>
      <c r="AB86" s="14">
        <f>IF(AND(OR($D86="支出",$D86="振替",$D86="残高調整",$D86="貯金"),$C86="実施",$F86="夫現金"),$J86,0)</f>
        <v>0</v>
      </c>
      <c r="AC86" s="14">
        <f>IF(AND(OR($D86="収入",$D86="振替",$D86="残高調整",$D86="借入",$D86="貯金"),$C86="実施",$E86="妻現金"),$J86,0)</f>
        <v>0</v>
      </c>
      <c r="AD86" s="14">
        <f>IF(AND(OR($D86="支出",$D86="振替",$D86="残高調整",$D86="貯金"),$C86="実施",$F86="妻現金"),$J86,0)</f>
        <v>0</v>
      </c>
      <c r="AE86" s="14">
        <f>IF(AND(OR($D86="収入",$D86="振替",$D86="残高調整",$D86="借入",$D86="貯金"),$C86="実施",$E86="夫銀行"),$J86,0)</f>
        <v>0</v>
      </c>
      <c r="AF86" s="14">
        <f>IF(AND(OR($D86="支出",$D86="振替",$D86="残高調整",$D86="貯金"),$C86="実施",$F86="夫銀行"),$J86,0)</f>
        <v>0</v>
      </c>
      <c r="AG86" s="14">
        <f>IF(AND(OR($D86="収入",$D86="振替",$D86="残高調整",$D86="借入",$D86="貯金"),$C86="実施",$E86="妻銀行"),$J86,0)</f>
        <v>0</v>
      </c>
      <c r="AH86" s="14">
        <f>IF(AND(OR($D86="支出",$D86="振替",$D86="残高調整",$D86="貯金"),$C86="実施",$F86="妻銀行"),$J86,0)</f>
        <v>0</v>
      </c>
      <c r="AI86" s="14">
        <f t="shared" si="12"/>
        <v>0</v>
      </c>
      <c r="AJ86" s="14">
        <f t="shared" si="13"/>
        <v>0</v>
      </c>
    </row>
    <row r="87" spans="1:36" x14ac:dyDescent="0.4">
      <c r="A87" s="3">
        <v>45077</v>
      </c>
      <c r="B87" s="13" t="str">
        <f t="shared" si="16"/>
        <v>水</v>
      </c>
      <c r="C87" s="13" t="s">
        <v>11</v>
      </c>
      <c r="D87" s="13" t="s">
        <v>15</v>
      </c>
      <c r="E87" s="4" t="s">
        <v>15</v>
      </c>
      <c r="F87" s="4" t="s">
        <v>160</v>
      </c>
      <c r="G87" s="4" t="s">
        <v>15</v>
      </c>
      <c r="H87" s="4"/>
      <c r="I87" s="4"/>
      <c r="J87" s="14">
        <v>30000</v>
      </c>
      <c r="K87" s="14">
        <f>K86+SUM(M87,Y87)-SUM(N87,Z87)</f>
        <v>1080804</v>
      </c>
      <c r="L87" s="14">
        <f>L86+収支明細_完成!$Y87-収支明細_完成!$Z87</f>
        <v>1072804</v>
      </c>
      <c r="M87" s="14">
        <f>SUMPRODUCT((MOD(COLUMN($O87:$X87),2)=1)*($O87:$X87))</f>
        <v>30000</v>
      </c>
      <c r="N87" s="14">
        <f>SUMPRODUCT((MOD(COLUMN($O87:$X87),2)=0)*($O87:$X87))</f>
        <v>30000</v>
      </c>
      <c r="O87" s="14">
        <f>IF(AND(OR($D87="収入",$D87="振替",$D87="残高調整",$D87="借入",$D87="貯金"),$C87="予算",$E87="夫現金"),$J87,0)</f>
        <v>0</v>
      </c>
      <c r="P87" s="14">
        <f>IF(AND(OR($D87="支出",$D87="振替",$D87="残高調整",$D87="貯金"),$C87="予算",$F87="夫現金"),$J87,0)</f>
        <v>0</v>
      </c>
      <c r="Q87" s="14">
        <f>IF(AND(OR($D87="収入",$D87="振替",$D87="残高調整",$D87="借入",$D87="貯金"),$C87="予算",$E87="妻現金"),$J87,0)</f>
        <v>0</v>
      </c>
      <c r="R87" s="14">
        <f>IF(AND(OR($D87="支出",$D87="振替",$D87="残高調整",$D87="貯金"),$C87="予算",$F87="妻現金"),$J87,0)</f>
        <v>0</v>
      </c>
      <c r="S87" s="14">
        <f>IF(AND(OR($D87="収入",$D87="振替",$D87="残高調整",$D87="借入",$D87="貯金"),$C87="予算",$E87="夫銀行"),$J87,0)</f>
        <v>0</v>
      </c>
      <c r="T87" s="14">
        <f>IF(AND(OR($D87="支出",$D87="振替",$D87="残高調整",$D87="貯金"),$C87="予算",$F87="夫銀行"),$J87,0)</f>
        <v>0</v>
      </c>
      <c r="U87" s="14">
        <f>IF(AND(OR($D87="収入",$D87="振替",$D87="残高調整",$D87="借入",$D87="貯金"),$C87="予算",$E87="妻銀行"),$J87,0)</f>
        <v>0</v>
      </c>
      <c r="V87" s="14">
        <f>IF(AND(OR($D87="支出",$D87="振替",$D87="残高調整",$D87="貯金"),$C87="予算",$F87="妻銀行"),$J87,0)</f>
        <v>30000</v>
      </c>
      <c r="W87" s="14">
        <f t="shared" si="14"/>
        <v>30000</v>
      </c>
      <c r="X87" s="14">
        <f t="shared" si="15"/>
        <v>0</v>
      </c>
      <c r="Y87" s="14">
        <f>SUMPRODUCT((MOD(COLUMN($AA87:$AJ87),2)=1)*($AA87:$AJ87))</f>
        <v>0</v>
      </c>
      <c r="Z87" s="14">
        <f>SUMPRODUCT((MOD(COLUMN($AA87:$AJ87),2)=0)*($AA87:$AJ87))</f>
        <v>0</v>
      </c>
      <c r="AA87" s="14">
        <f>IF(AND(OR($D87="収入",$D87="振替",$D87="残高調整",$D87="借入",$D87="貯金"),$C87="実施",$E87="夫現金"),$J87,0)</f>
        <v>0</v>
      </c>
      <c r="AB87" s="14">
        <f>IF(AND(OR($D87="支出",$D87="振替",$D87="残高調整",$D87="貯金"),$C87="実施",$F87="夫現金"),$J87,0)</f>
        <v>0</v>
      </c>
      <c r="AC87" s="14">
        <f>IF(AND(OR($D87="収入",$D87="振替",$D87="残高調整",$D87="借入",$D87="貯金"),$C87="実施",$E87="妻現金"),$J87,0)</f>
        <v>0</v>
      </c>
      <c r="AD87" s="14">
        <f>IF(AND(OR($D87="支出",$D87="振替",$D87="残高調整",$D87="貯金"),$C87="実施",$F87="妻現金"),$J87,0)</f>
        <v>0</v>
      </c>
      <c r="AE87" s="14">
        <f>IF(AND(OR($D87="収入",$D87="振替",$D87="残高調整",$D87="借入",$D87="貯金"),$C87="実施",$E87="夫銀行"),$J87,0)</f>
        <v>0</v>
      </c>
      <c r="AF87" s="14">
        <f>IF(AND(OR($D87="支出",$D87="振替",$D87="残高調整",$D87="貯金"),$C87="実施",$F87="夫銀行"),$J87,0)</f>
        <v>0</v>
      </c>
      <c r="AG87" s="14">
        <f>IF(AND(OR($D87="収入",$D87="振替",$D87="残高調整",$D87="借入",$D87="貯金"),$C87="実施",$E87="妻銀行"),$J87,0)</f>
        <v>0</v>
      </c>
      <c r="AH87" s="14">
        <f>IF(AND(OR($D87="支出",$D87="振替",$D87="残高調整",$D87="貯金"),$C87="実施",$F87="妻銀行"),$J87,0)</f>
        <v>0</v>
      </c>
      <c r="AI87" s="14">
        <f t="shared" si="12"/>
        <v>0</v>
      </c>
      <c r="AJ87" s="14">
        <f t="shared" si="13"/>
        <v>0</v>
      </c>
    </row>
    <row r="88" spans="1:36" x14ac:dyDescent="0.4">
      <c r="A88" s="3">
        <v>45078</v>
      </c>
      <c r="B88" s="13" t="str">
        <f t="shared" si="16"/>
        <v>木</v>
      </c>
      <c r="C88" s="13" t="s">
        <v>11</v>
      </c>
      <c r="D88" s="13" t="s">
        <v>25</v>
      </c>
      <c r="E88" s="4" t="s">
        <v>144</v>
      </c>
      <c r="F88" s="4" t="s">
        <v>145</v>
      </c>
      <c r="G88" s="4" t="s">
        <v>131</v>
      </c>
      <c r="H88" s="4" t="s">
        <v>156</v>
      </c>
      <c r="I88" s="4" t="s">
        <v>157</v>
      </c>
      <c r="J88" s="14">
        <v>30000</v>
      </c>
      <c r="K88" s="14">
        <f>K86+SUM(M88,Y88)-SUM(N88,Z88)</f>
        <v>1050804</v>
      </c>
      <c r="L88" s="14">
        <f>L86+収支明細_完成!$Y88-収支明細_完成!$Z88</f>
        <v>1072804</v>
      </c>
      <c r="M88" s="14">
        <f t="shared" si="17"/>
        <v>0</v>
      </c>
      <c r="N88" s="14">
        <f t="shared" si="18"/>
        <v>30000</v>
      </c>
      <c r="O88" s="14">
        <f>IF(AND(OR($D88="収入",$D88="振替",$D88="残高調整",$D88="借入",$D88="貯金"),$C88="予算",$E88="夫現金"),$J88,0)</f>
        <v>0</v>
      </c>
      <c r="P88" s="14">
        <f>IF(AND(OR($D88="支出",$D88="振替",$D88="残高調整",$D88="貯金"),$C88="予算",$F88="夫現金"),$J88,0)</f>
        <v>0</v>
      </c>
      <c r="Q88" s="14">
        <f>IF(AND(OR($D88="収入",$D88="振替",$D88="残高調整",$D88="借入",$D88="貯金"),$C88="予算",$E88="妻現金"),$J88,0)</f>
        <v>0</v>
      </c>
      <c r="R88" s="14">
        <f>IF(AND(OR($D88="支出",$D88="振替",$D88="残高調整",$D88="貯金"),$C88="予算",$F88="妻現金"),$J88,0)</f>
        <v>0</v>
      </c>
      <c r="S88" s="14">
        <f>IF(AND(OR($D88="収入",$D88="振替",$D88="残高調整",$D88="借入",$D88="貯金"),$C88="予算",$E88="夫銀行"),$J88,0)</f>
        <v>0</v>
      </c>
      <c r="T88" s="14">
        <f>IF(AND(OR($D88="支出",$D88="振替",$D88="残高調整",$D88="貯金"),$C88="予算",$F88="夫銀行"),$J88,0)</f>
        <v>30000</v>
      </c>
      <c r="U88" s="14">
        <f>IF(AND(OR($D88="収入",$D88="振替",$D88="残高調整",$D88="借入",$D88="貯金"),$C88="予算",$E88="妻銀行"),$J88,0)</f>
        <v>0</v>
      </c>
      <c r="V88" s="14">
        <f>IF(AND(OR($D88="支出",$D88="振替",$D88="残高調整",$D88="貯金"),$C88="予算",$F88="妻銀行"),$J88,0)</f>
        <v>0</v>
      </c>
      <c r="W88" s="14">
        <f t="shared" si="14"/>
        <v>0</v>
      </c>
      <c r="X88" s="14">
        <f t="shared" si="15"/>
        <v>0</v>
      </c>
      <c r="Y88" s="14">
        <f t="shared" si="19"/>
        <v>0</v>
      </c>
      <c r="Z88" s="14">
        <f t="shared" si="20"/>
        <v>0</v>
      </c>
      <c r="AA88" s="14">
        <f>IF(AND(OR($D88="収入",$D88="振替",$D88="残高調整",$D88="借入",$D88="貯金"),$C88="実施",$E88="夫現金"),$J88,0)</f>
        <v>0</v>
      </c>
      <c r="AB88" s="14">
        <f>IF(AND(OR($D88="支出",$D88="振替",$D88="残高調整",$D88="貯金"),$C88="実施",$F88="夫現金"),$J88,0)</f>
        <v>0</v>
      </c>
      <c r="AC88" s="14">
        <f>IF(AND(OR($D88="収入",$D88="振替",$D88="残高調整",$D88="借入",$D88="貯金"),$C88="実施",$E88="妻現金"),$J88,0)</f>
        <v>0</v>
      </c>
      <c r="AD88" s="14">
        <f>IF(AND(OR($D88="支出",$D88="振替",$D88="残高調整",$D88="貯金"),$C88="実施",$F88="妻現金"),$J88,0)</f>
        <v>0</v>
      </c>
      <c r="AE88" s="14">
        <f>IF(AND(OR($D88="収入",$D88="振替",$D88="残高調整",$D88="借入",$D88="貯金"),$C88="実施",$E88="夫銀行"),$J88,0)</f>
        <v>0</v>
      </c>
      <c r="AF88" s="14">
        <f>IF(AND(OR($D88="支出",$D88="振替",$D88="残高調整",$D88="貯金"),$C88="実施",$F88="夫銀行"),$J88,0)</f>
        <v>0</v>
      </c>
      <c r="AG88" s="14">
        <f>IF(AND(OR($D88="収入",$D88="振替",$D88="残高調整",$D88="借入",$D88="貯金"),$C88="実施",$E88="妻銀行"),$J88,0)</f>
        <v>0</v>
      </c>
      <c r="AH88" s="14">
        <f>IF(AND(OR($D88="支出",$D88="振替",$D88="残高調整",$D88="貯金"),$C88="実施",$F88="妻銀行"),$J88,0)</f>
        <v>0</v>
      </c>
      <c r="AI88" s="14">
        <f t="shared" si="12"/>
        <v>0</v>
      </c>
      <c r="AJ88" s="14">
        <f t="shared" si="13"/>
        <v>0</v>
      </c>
    </row>
    <row r="89" spans="1:36" x14ac:dyDescent="0.4">
      <c r="A89" s="3">
        <v>45078</v>
      </c>
      <c r="B89" s="13" t="str">
        <f t="shared" si="16"/>
        <v>木</v>
      </c>
      <c r="C89" s="13" t="s">
        <v>11</v>
      </c>
      <c r="D89" s="13" t="s">
        <v>25</v>
      </c>
      <c r="E89" s="4" t="s">
        <v>159</v>
      </c>
      <c r="F89" s="4" t="s">
        <v>145</v>
      </c>
      <c r="G89" s="4" t="s">
        <v>131</v>
      </c>
      <c r="H89" s="4" t="s">
        <v>171</v>
      </c>
      <c r="I89" s="4" t="s">
        <v>172</v>
      </c>
      <c r="J89" s="14">
        <v>15000</v>
      </c>
      <c r="K89" s="14">
        <f t="shared" si="21"/>
        <v>1035804</v>
      </c>
      <c r="L89" s="14">
        <f>L88+収支明細_完成!$Y89-収支明細_完成!$Z89</f>
        <v>1072804</v>
      </c>
      <c r="M89" s="14">
        <f t="shared" si="17"/>
        <v>0</v>
      </c>
      <c r="N89" s="14">
        <f t="shared" si="18"/>
        <v>15000</v>
      </c>
      <c r="O89" s="14">
        <f>IF(AND(OR($D89="収入",$D89="振替",$D89="残高調整",$D89="借入",$D89="貯金"),$C89="予算",$E89="夫現金"),$J89,0)</f>
        <v>0</v>
      </c>
      <c r="P89" s="14">
        <f>IF(AND(OR($D89="支出",$D89="振替",$D89="残高調整",$D89="貯金"),$C89="予算",$F89="夫現金"),$J89,0)</f>
        <v>0</v>
      </c>
      <c r="Q89" s="14">
        <f>IF(AND(OR($D89="収入",$D89="振替",$D89="残高調整",$D89="借入",$D89="貯金"),$C89="予算",$E89="妻現金"),$J89,0)</f>
        <v>0</v>
      </c>
      <c r="R89" s="14">
        <f>IF(AND(OR($D89="支出",$D89="振替",$D89="残高調整",$D89="貯金"),$C89="予算",$F89="妻現金"),$J89,0)</f>
        <v>0</v>
      </c>
      <c r="S89" s="14">
        <f>IF(AND(OR($D89="収入",$D89="振替",$D89="残高調整",$D89="借入",$D89="貯金"),$C89="予算",$E89="夫銀行"),$J89,0)</f>
        <v>0</v>
      </c>
      <c r="T89" s="14">
        <f>IF(AND(OR($D89="支出",$D89="振替",$D89="残高調整",$D89="貯金"),$C89="予算",$F89="夫銀行"),$J89,0)</f>
        <v>15000</v>
      </c>
      <c r="U89" s="14">
        <f>IF(AND(OR($D89="収入",$D89="振替",$D89="残高調整",$D89="借入",$D89="貯金"),$C89="予算",$E89="妻銀行"),$J89,0)</f>
        <v>0</v>
      </c>
      <c r="V89" s="14">
        <f>IF(AND(OR($D89="支出",$D89="振替",$D89="残高調整",$D89="貯金"),$C89="予算",$F89="妻銀行"),$J89,0)</f>
        <v>0</v>
      </c>
      <c r="W89" s="14">
        <f t="shared" si="14"/>
        <v>0</v>
      </c>
      <c r="X89" s="14">
        <f t="shared" si="15"/>
        <v>0</v>
      </c>
      <c r="Y89" s="14">
        <f t="shared" si="19"/>
        <v>0</v>
      </c>
      <c r="Z89" s="14">
        <f t="shared" si="20"/>
        <v>0</v>
      </c>
      <c r="AA89" s="14">
        <f>IF(AND(OR($D89="収入",$D89="振替",$D89="残高調整",$D89="借入",$D89="貯金"),$C89="実施",$E89="夫現金"),$J89,0)</f>
        <v>0</v>
      </c>
      <c r="AB89" s="14">
        <f>IF(AND(OR($D89="支出",$D89="振替",$D89="残高調整",$D89="貯金"),$C89="実施",$F89="夫現金"),$J89,0)</f>
        <v>0</v>
      </c>
      <c r="AC89" s="14">
        <f>IF(AND(OR($D89="収入",$D89="振替",$D89="残高調整",$D89="借入",$D89="貯金"),$C89="実施",$E89="妻現金"),$J89,0)</f>
        <v>0</v>
      </c>
      <c r="AD89" s="14">
        <f>IF(AND(OR($D89="支出",$D89="振替",$D89="残高調整",$D89="貯金"),$C89="実施",$F89="妻現金"),$J89,0)</f>
        <v>0</v>
      </c>
      <c r="AE89" s="14">
        <f>IF(AND(OR($D89="収入",$D89="振替",$D89="残高調整",$D89="借入",$D89="貯金"),$C89="実施",$E89="夫銀行"),$J89,0)</f>
        <v>0</v>
      </c>
      <c r="AF89" s="14">
        <f>IF(AND(OR($D89="支出",$D89="振替",$D89="残高調整",$D89="貯金"),$C89="実施",$F89="夫銀行"),$J89,0)</f>
        <v>0</v>
      </c>
      <c r="AG89" s="14">
        <f>IF(AND(OR($D89="収入",$D89="振替",$D89="残高調整",$D89="借入",$D89="貯金"),$C89="実施",$E89="妻銀行"),$J89,0)</f>
        <v>0</v>
      </c>
      <c r="AH89" s="14">
        <f>IF(AND(OR($D89="支出",$D89="振替",$D89="残高調整",$D89="貯金"),$C89="実施",$F89="妻銀行"),$J89,0)</f>
        <v>0</v>
      </c>
      <c r="AI89" s="14">
        <f t="shared" si="12"/>
        <v>0</v>
      </c>
      <c r="AJ89" s="14">
        <f t="shared" si="13"/>
        <v>0</v>
      </c>
    </row>
    <row r="90" spans="1:36" x14ac:dyDescent="0.4">
      <c r="A90" s="3">
        <v>45078</v>
      </c>
      <c r="B90" s="13" t="str">
        <f t="shared" si="16"/>
        <v>木</v>
      </c>
      <c r="C90" s="13" t="s">
        <v>11</v>
      </c>
      <c r="D90" s="13" t="s">
        <v>25</v>
      </c>
      <c r="E90" s="4"/>
      <c r="F90" s="4" t="s">
        <v>145</v>
      </c>
      <c r="G90" s="4" t="s">
        <v>33</v>
      </c>
      <c r="H90" s="4" t="s">
        <v>103</v>
      </c>
      <c r="I90" s="4"/>
      <c r="J90" s="14">
        <v>35000</v>
      </c>
      <c r="K90" s="14">
        <f t="shared" si="21"/>
        <v>1000804</v>
      </c>
      <c r="L90" s="14">
        <f>L89+収支明細_完成!$Y90-収支明細_完成!$Z90</f>
        <v>1072804</v>
      </c>
      <c r="M90" s="14">
        <f t="shared" si="17"/>
        <v>0</v>
      </c>
      <c r="N90" s="14">
        <f t="shared" si="18"/>
        <v>35000</v>
      </c>
      <c r="O90" s="14">
        <f>IF(AND(OR($D90="収入",$D90="振替",$D90="残高調整",$D90="借入",$D90="貯金"),$C90="予算",$E90="夫現金"),$J90,0)</f>
        <v>0</v>
      </c>
      <c r="P90" s="14">
        <f>IF(AND(OR($D90="支出",$D90="振替",$D90="残高調整",$D90="貯金"),$C90="予算",$F90="夫現金"),$J90,0)</f>
        <v>0</v>
      </c>
      <c r="Q90" s="14">
        <f>IF(AND(OR($D90="収入",$D90="振替",$D90="残高調整",$D90="借入",$D90="貯金"),$C90="予算",$E90="妻現金"),$J90,0)</f>
        <v>0</v>
      </c>
      <c r="R90" s="14">
        <f>IF(AND(OR($D90="支出",$D90="振替",$D90="残高調整",$D90="貯金"),$C90="予算",$F90="妻現金"),$J90,0)</f>
        <v>0</v>
      </c>
      <c r="S90" s="14">
        <f>IF(AND(OR($D90="収入",$D90="振替",$D90="残高調整",$D90="借入",$D90="貯金"),$C90="予算",$E90="夫銀行"),$J90,0)</f>
        <v>0</v>
      </c>
      <c r="T90" s="14">
        <f>IF(AND(OR($D90="支出",$D90="振替",$D90="残高調整",$D90="貯金"),$C90="予算",$F90="夫銀行"),$J90,0)</f>
        <v>35000</v>
      </c>
      <c r="U90" s="14">
        <f>IF(AND(OR($D90="収入",$D90="振替",$D90="残高調整",$D90="借入",$D90="貯金"),$C90="予算",$E90="妻銀行"),$J90,0)</f>
        <v>0</v>
      </c>
      <c r="V90" s="14">
        <f>IF(AND(OR($D90="支出",$D90="振替",$D90="残高調整",$D90="貯金"),$C90="予算",$F90="妻銀行"),$J90,0)</f>
        <v>0</v>
      </c>
      <c r="W90" s="14">
        <f t="shared" si="14"/>
        <v>0</v>
      </c>
      <c r="X90" s="14">
        <f t="shared" si="15"/>
        <v>0</v>
      </c>
      <c r="Y90" s="14">
        <f t="shared" si="19"/>
        <v>0</v>
      </c>
      <c r="Z90" s="14">
        <f t="shared" si="20"/>
        <v>0</v>
      </c>
      <c r="AA90" s="14">
        <f>IF(AND(OR($D90="収入",$D90="振替",$D90="残高調整",$D90="借入",$D90="貯金"),$C90="実施",$E90="夫現金"),$J90,0)</f>
        <v>0</v>
      </c>
      <c r="AB90" s="14">
        <f>IF(AND(OR($D90="支出",$D90="振替",$D90="残高調整",$D90="貯金"),$C90="実施",$F90="夫現金"),$J90,0)</f>
        <v>0</v>
      </c>
      <c r="AC90" s="14">
        <f>IF(AND(OR($D90="収入",$D90="振替",$D90="残高調整",$D90="借入",$D90="貯金"),$C90="実施",$E90="妻現金"),$J90,0)</f>
        <v>0</v>
      </c>
      <c r="AD90" s="14">
        <f>IF(AND(OR($D90="支出",$D90="振替",$D90="残高調整",$D90="貯金"),$C90="実施",$F90="妻現金"),$J90,0)</f>
        <v>0</v>
      </c>
      <c r="AE90" s="14">
        <f>IF(AND(OR($D90="収入",$D90="振替",$D90="残高調整",$D90="借入",$D90="貯金"),$C90="実施",$E90="夫銀行"),$J90,0)</f>
        <v>0</v>
      </c>
      <c r="AF90" s="14">
        <f>IF(AND(OR($D90="支出",$D90="振替",$D90="残高調整",$D90="貯金"),$C90="実施",$F90="夫銀行"),$J90,0)</f>
        <v>0</v>
      </c>
      <c r="AG90" s="14">
        <f>IF(AND(OR($D90="収入",$D90="振替",$D90="残高調整",$D90="借入",$D90="貯金"),$C90="実施",$E90="妻銀行"),$J90,0)</f>
        <v>0</v>
      </c>
      <c r="AH90" s="14">
        <f>IF(AND(OR($D90="支出",$D90="振替",$D90="残高調整",$D90="貯金"),$C90="実施",$F90="妻銀行"),$J90,0)</f>
        <v>0</v>
      </c>
      <c r="AI90" s="14">
        <f t="shared" si="12"/>
        <v>0</v>
      </c>
      <c r="AJ90" s="14">
        <f t="shared" si="13"/>
        <v>0</v>
      </c>
    </row>
    <row r="91" spans="1:36" x14ac:dyDescent="0.4">
      <c r="A91" s="3">
        <v>45078</v>
      </c>
      <c r="B91" s="13" t="str">
        <f t="shared" si="16"/>
        <v>木</v>
      </c>
      <c r="C91" s="13" t="s">
        <v>11</v>
      </c>
      <c r="D91" s="13" t="s">
        <v>25</v>
      </c>
      <c r="E91" s="4"/>
      <c r="F91" s="4" t="s">
        <v>145</v>
      </c>
      <c r="G91" s="4" t="s">
        <v>34</v>
      </c>
      <c r="H91" s="4" t="s">
        <v>56</v>
      </c>
      <c r="I91" s="4"/>
      <c r="J91" s="14">
        <v>8000</v>
      </c>
      <c r="K91" s="14">
        <f t="shared" si="21"/>
        <v>992804</v>
      </c>
      <c r="L91" s="14">
        <f>L90+収支明細_完成!$Y91-収支明細_完成!$Z91</f>
        <v>1072804</v>
      </c>
      <c r="M91" s="14">
        <f t="shared" si="17"/>
        <v>0</v>
      </c>
      <c r="N91" s="14">
        <f t="shared" si="18"/>
        <v>8000</v>
      </c>
      <c r="O91" s="14">
        <f>IF(AND(OR($D91="収入",$D91="振替",$D91="残高調整",$D91="借入",$D91="貯金"),$C91="予算",$E91="夫現金"),$J91,0)</f>
        <v>0</v>
      </c>
      <c r="P91" s="14">
        <f>IF(AND(OR($D91="支出",$D91="振替",$D91="残高調整",$D91="貯金"),$C91="予算",$F91="夫現金"),$J91,0)</f>
        <v>0</v>
      </c>
      <c r="Q91" s="14">
        <f>IF(AND(OR($D91="収入",$D91="振替",$D91="残高調整",$D91="借入",$D91="貯金"),$C91="予算",$E91="妻現金"),$J91,0)</f>
        <v>0</v>
      </c>
      <c r="R91" s="14">
        <f>IF(AND(OR($D91="支出",$D91="振替",$D91="残高調整",$D91="貯金"),$C91="予算",$F91="妻現金"),$J91,0)</f>
        <v>0</v>
      </c>
      <c r="S91" s="14">
        <f>IF(AND(OR($D91="収入",$D91="振替",$D91="残高調整",$D91="借入",$D91="貯金"),$C91="予算",$E91="夫銀行"),$J91,0)</f>
        <v>0</v>
      </c>
      <c r="T91" s="14">
        <f>IF(AND(OR($D91="支出",$D91="振替",$D91="残高調整",$D91="貯金"),$C91="予算",$F91="夫銀行"),$J91,0)</f>
        <v>8000</v>
      </c>
      <c r="U91" s="14">
        <f>IF(AND(OR($D91="収入",$D91="振替",$D91="残高調整",$D91="借入",$D91="貯金"),$C91="予算",$E91="妻銀行"),$J91,0)</f>
        <v>0</v>
      </c>
      <c r="V91" s="14">
        <f>IF(AND(OR($D91="支出",$D91="振替",$D91="残高調整",$D91="貯金"),$C91="予算",$F91="妻銀行"),$J91,0)</f>
        <v>0</v>
      </c>
      <c r="W91" s="14">
        <f t="shared" si="14"/>
        <v>0</v>
      </c>
      <c r="X91" s="14">
        <f t="shared" si="15"/>
        <v>0</v>
      </c>
      <c r="Y91" s="14">
        <f t="shared" si="19"/>
        <v>0</v>
      </c>
      <c r="Z91" s="14">
        <f t="shared" si="20"/>
        <v>0</v>
      </c>
      <c r="AA91" s="14">
        <f>IF(AND(OR($D91="収入",$D91="振替",$D91="残高調整",$D91="借入",$D91="貯金"),$C91="実施",$E91="夫現金"),$J91,0)</f>
        <v>0</v>
      </c>
      <c r="AB91" s="14">
        <f>IF(AND(OR($D91="支出",$D91="振替",$D91="残高調整",$D91="貯金"),$C91="実施",$F91="夫現金"),$J91,0)</f>
        <v>0</v>
      </c>
      <c r="AC91" s="14">
        <f>IF(AND(OR($D91="収入",$D91="振替",$D91="残高調整",$D91="借入",$D91="貯金"),$C91="実施",$E91="妻現金"),$J91,0)</f>
        <v>0</v>
      </c>
      <c r="AD91" s="14">
        <f>IF(AND(OR($D91="支出",$D91="振替",$D91="残高調整",$D91="貯金"),$C91="実施",$F91="妻現金"),$J91,0)</f>
        <v>0</v>
      </c>
      <c r="AE91" s="14">
        <f>IF(AND(OR($D91="収入",$D91="振替",$D91="残高調整",$D91="借入",$D91="貯金"),$C91="実施",$E91="夫銀行"),$J91,0)</f>
        <v>0</v>
      </c>
      <c r="AF91" s="14">
        <f>IF(AND(OR($D91="支出",$D91="振替",$D91="残高調整",$D91="貯金"),$C91="実施",$F91="夫銀行"),$J91,0)</f>
        <v>0</v>
      </c>
      <c r="AG91" s="14">
        <f>IF(AND(OR($D91="収入",$D91="振替",$D91="残高調整",$D91="借入",$D91="貯金"),$C91="実施",$E91="妻銀行"),$J91,0)</f>
        <v>0</v>
      </c>
      <c r="AH91" s="14">
        <f>IF(AND(OR($D91="支出",$D91="振替",$D91="残高調整",$D91="貯金"),$C91="実施",$F91="妻銀行"),$J91,0)</f>
        <v>0</v>
      </c>
      <c r="AI91" s="14">
        <f t="shared" si="12"/>
        <v>0</v>
      </c>
      <c r="AJ91" s="14">
        <f t="shared" si="13"/>
        <v>0</v>
      </c>
    </row>
    <row r="92" spans="1:36" x14ac:dyDescent="0.4">
      <c r="A92" s="3">
        <v>45086</v>
      </c>
      <c r="B92" s="13" t="str">
        <f t="shared" si="16"/>
        <v>金</v>
      </c>
      <c r="C92" s="13" t="s">
        <v>11</v>
      </c>
      <c r="D92" s="13" t="s">
        <v>24</v>
      </c>
      <c r="E92" s="4" t="s">
        <v>145</v>
      </c>
      <c r="F92" s="4"/>
      <c r="G92" s="4" t="s">
        <v>30</v>
      </c>
      <c r="H92" s="4" t="s">
        <v>158</v>
      </c>
      <c r="I92" s="4"/>
      <c r="J92" s="14">
        <v>600000</v>
      </c>
      <c r="K92" s="14">
        <f t="shared" si="21"/>
        <v>1592804</v>
      </c>
      <c r="L92" s="14">
        <f>L91+収支明細_完成!$Y92-収支明細_完成!$Z92</f>
        <v>1072804</v>
      </c>
      <c r="M92" s="14">
        <f t="shared" si="17"/>
        <v>600000</v>
      </c>
      <c r="N92" s="14">
        <f t="shared" si="18"/>
        <v>0</v>
      </c>
      <c r="O92" s="14">
        <f>IF(AND(OR($D92="収入",$D92="振替",$D92="残高調整",$D92="借入",$D92="貯金"),$C92="予算",$E92="夫現金"),$J92,0)</f>
        <v>0</v>
      </c>
      <c r="P92" s="14">
        <f>IF(AND(OR($D92="支出",$D92="振替",$D92="残高調整",$D92="貯金"),$C92="予算",$F92="夫現金"),$J92,0)</f>
        <v>0</v>
      </c>
      <c r="Q92" s="14">
        <f>IF(AND(OR($D92="収入",$D92="振替",$D92="残高調整",$D92="借入",$D92="貯金"),$C92="予算",$E92="妻現金"),$J92,0)</f>
        <v>0</v>
      </c>
      <c r="R92" s="14">
        <f>IF(AND(OR($D92="支出",$D92="振替",$D92="残高調整",$D92="貯金"),$C92="予算",$F92="妻現金"),$J92,0)</f>
        <v>0</v>
      </c>
      <c r="S92" s="14">
        <f>IF(AND(OR($D92="収入",$D92="振替",$D92="残高調整",$D92="借入",$D92="貯金"),$C92="予算",$E92="夫銀行"),$J92,0)</f>
        <v>600000</v>
      </c>
      <c r="T92" s="14">
        <f>IF(AND(OR($D92="支出",$D92="振替",$D92="残高調整",$D92="貯金"),$C92="予算",$F92="夫銀行"),$J92,0)</f>
        <v>0</v>
      </c>
      <c r="U92" s="14">
        <f>IF(AND(OR($D92="収入",$D92="振替",$D92="残高調整",$D92="借入",$D92="貯金"),$C92="予算",$E92="妻銀行"),$J92,0)</f>
        <v>0</v>
      </c>
      <c r="V92" s="14">
        <f>IF(AND(OR($D92="支出",$D92="振替",$D92="残高調整",$D92="貯金"),$C92="予算",$F92="妻銀行"),$J92,0)</f>
        <v>0</v>
      </c>
      <c r="W92" s="14">
        <f t="shared" si="14"/>
        <v>0</v>
      </c>
      <c r="X92" s="14">
        <f t="shared" si="15"/>
        <v>0</v>
      </c>
      <c r="Y92" s="14">
        <f t="shared" si="19"/>
        <v>0</v>
      </c>
      <c r="Z92" s="14">
        <f t="shared" si="20"/>
        <v>0</v>
      </c>
      <c r="AA92" s="14">
        <f>IF(AND(OR($D92="収入",$D92="振替",$D92="残高調整",$D92="借入",$D92="貯金"),$C92="実施",$E92="夫現金"),$J92,0)</f>
        <v>0</v>
      </c>
      <c r="AB92" s="14">
        <f>IF(AND(OR($D92="支出",$D92="振替",$D92="残高調整",$D92="貯金"),$C92="実施",$F92="夫現金"),$J92,0)</f>
        <v>0</v>
      </c>
      <c r="AC92" s="14">
        <f>IF(AND(OR($D92="収入",$D92="振替",$D92="残高調整",$D92="借入",$D92="貯金"),$C92="実施",$E92="妻現金"),$J92,0)</f>
        <v>0</v>
      </c>
      <c r="AD92" s="14">
        <f>IF(AND(OR($D92="支出",$D92="振替",$D92="残高調整",$D92="貯金"),$C92="実施",$F92="妻現金"),$J92,0)</f>
        <v>0</v>
      </c>
      <c r="AE92" s="14">
        <f>IF(AND(OR($D92="収入",$D92="振替",$D92="残高調整",$D92="借入",$D92="貯金"),$C92="実施",$E92="夫銀行"),$J92,0)</f>
        <v>0</v>
      </c>
      <c r="AF92" s="14">
        <f>IF(AND(OR($D92="支出",$D92="振替",$D92="残高調整",$D92="貯金"),$C92="実施",$F92="夫銀行"),$J92,0)</f>
        <v>0</v>
      </c>
      <c r="AG92" s="14">
        <f>IF(AND(OR($D92="収入",$D92="振替",$D92="残高調整",$D92="借入",$D92="貯金"),$C92="実施",$E92="妻銀行"),$J92,0)</f>
        <v>0</v>
      </c>
      <c r="AH92" s="14">
        <f>IF(AND(OR($D92="支出",$D92="振替",$D92="残高調整",$D92="貯金"),$C92="実施",$F92="妻銀行"),$J92,0)</f>
        <v>0</v>
      </c>
      <c r="AI92" s="14">
        <f t="shared" si="12"/>
        <v>0</v>
      </c>
      <c r="AJ92" s="14">
        <f t="shared" si="13"/>
        <v>0</v>
      </c>
    </row>
    <row r="93" spans="1:36" x14ac:dyDescent="0.4">
      <c r="A93" s="3">
        <v>45097</v>
      </c>
      <c r="B93" s="13" t="str">
        <f t="shared" si="16"/>
        <v>火</v>
      </c>
      <c r="C93" s="13" t="s">
        <v>11</v>
      </c>
      <c r="D93" s="13" t="s">
        <v>25</v>
      </c>
      <c r="E93" s="4"/>
      <c r="F93" s="4" t="s">
        <v>145</v>
      </c>
      <c r="G93" s="4" t="s">
        <v>42</v>
      </c>
      <c r="H93" s="4" t="s">
        <v>104</v>
      </c>
      <c r="I93" s="4"/>
      <c r="J93" s="14">
        <v>20000</v>
      </c>
      <c r="K93" s="14">
        <f t="shared" si="21"/>
        <v>1572804</v>
      </c>
      <c r="L93" s="14">
        <f>L92+収支明細_完成!$Y93-収支明細_完成!$Z93</f>
        <v>1072804</v>
      </c>
      <c r="M93" s="14">
        <f t="shared" si="17"/>
        <v>0</v>
      </c>
      <c r="N93" s="14">
        <f t="shared" si="18"/>
        <v>20000</v>
      </c>
      <c r="O93" s="14">
        <f>IF(AND(OR($D93="収入",$D93="振替",$D93="残高調整",$D93="借入",$D93="貯金"),$C93="予算",$E93="夫現金"),$J93,0)</f>
        <v>0</v>
      </c>
      <c r="P93" s="14">
        <f>IF(AND(OR($D93="支出",$D93="振替",$D93="残高調整",$D93="貯金"),$C93="予算",$F93="夫現金"),$J93,0)</f>
        <v>0</v>
      </c>
      <c r="Q93" s="14">
        <f>IF(AND(OR($D93="収入",$D93="振替",$D93="残高調整",$D93="借入",$D93="貯金"),$C93="予算",$E93="妻現金"),$J93,0)</f>
        <v>0</v>
      </c>
      <c r="R93" s="14">
        <f>IF(AND(OR($D93="支出",$D93="振替",$D93="残高調整",$D93="貯金"),$C93="予算",$F93="妻現金"),$J93,0)</f>
        <v>0</v>
      </c>
      <c r="S93" s="14">
        <f>IF(AND(OR($D93="収入",$D93="振替",$D93="残高調整",$D93="借入",$D93="貯金"),$C93="予算",$E93="夫銀行"),$J93,0)</f>
        <v>0</v>
      </c>
      <c r="T93" s="14">
        <f>IF(AND(OR($D93="支出",$D93="振替",$D93="残高調整",$D93="貯金"),$C93="予算",$F93="夫銀行"),$J93,0)</f>
        <v>20000</v>
      </c>
      <c r="U93" s="14">
        <f>IF(AND(OR($D93="収入",$D93="振替",$D93="残高調整",$D93="借入",$D93="貯金"),$C93="予算",$E93="妻銀行"),$J93,0)</f>
        <v>0</v>
      </c>
      <c r="V93" s="14">
        <f>IF(AND(OR($D93="支出",$D93="振替",$D93="残高調整",$D93="貯金"),$C93="予算",$F93="妻銀行"),$J93,0)</f>
        <v>0</v>
      </c>
      <c r="W93" s="14">
        <f t="shared" si="14"/>
        <v>0</v>
      </c>
      <c r="X93" s="14">
        <f t="shared" si="15"/>
        <v>0</v>
      </c>
      <c r="Y93" s="14">
        <f t="shared" si="19"/>
        <v>0</v>
      </c>
      <c r="Z93" s="14">
        <f t="shared" si="20"/>
        <v>0</v>
      </c>
      <c r="AA93" s="14">
        <f>IF(AND(OR($D93="収入",$D93="振替",$D93="残高調整",$D93="借入",$D93="貯金"),$C93="実施",$E93="夫現金"),$J93,0)</f>
        <v>0</v>
      </c>
      <c r="AB93" s="14">
        <f>IF(AND(OR($D93="支出",$D93="振替",$D93="残高調整",$D93="貯金"),$C93="実施",$F93="夫現金"),$J93,0)</f>
        <v>0</v>
      </c>
      <c r="AC93" s="14">
        <f>IF(AND(OR($D93="収入",$D93="振替",$D93="残高調整",$D93="借入",$D93="貯金"),$C93="実施",$E93="妻現金"),$J93,0)</f>
        <v>0</v>
      </c>
      <c r="AD93" s="14">
        <f>IF(AND(OR($D93="支出",$D93="振替",$D93="残高調整",$D93="貯金"),$C93="実施",$F93="妻現金"),$J93,0)</f>
        <v>0</v>
      </c>
      <c r="AE93" s="14">
        <f>IF(AND(OR($D93="収入",$D93="振替",$D93="残高調整",$D93="借入",$D93="貯金"),$C93="実施",$E93="夫銀行"),$J93,0)</f>
        <v>0</v>
      </c>
      <c r="AF93" s="14">
        <f>IF(AND(OR($D93="支出",$D93="振替",$D93="残高調整",$D93="貯金"),$C93="実施",$F93="夫銀行"),$J93,0)</f>
        <v>0</v>
      </c>
      <c r="AG93" s="14">
        <f>IF(AND(OR($D93="収入",$D93="振替",$D93="残高調整",$D93="借入",$D93="貯金"),$C93="実施",$E93="妻銀行"),$J93,0)</f>
        <v>0</v>
      </c>
      <c r="AH93" s="14">
        <f>IF(AND(OR($D93="支出",$D93="振替",$D93="残高調整",$D93="貯金"),$C93="実施",$F93="妻銀行"),$J93,0)</f>
        <v>0</v>
      </c>
      <c r="AI93" s="14">
        <f t="shared" si="12"/>
        <v>0</v>
      </c>
      <c r="AJ93" s="14">
        <f t="shared" si="13"/>
        <v>0</v>
      </c>
    </row>
    <row r="94" spans="1:36" x14ac:dyDescent="0.4">
      <c r="A94" s="3">
        <v>45100</v>
      </c>
      <c r="B94" s="13" t="str">
        <f t="shared" si="16"/>
        <v>金</v>
      </c>
      <c r="C94" s="13" t="s">
        <v>11</v>
      </c>
      <c r="D94" s="13" t="s">
        <v>24</v>
      </c>
      <c r="E94" s="4" t="s">
        <v>145</v>
      </c>
      <c r="F94" s="4"/>
      <c r="G94" s="4" t="s">
        <v>30</v>
      </c>
      <c r="H94" s="4" t="s">
        <v>155</v>
      </c>
      <c r="I94" s="4"/>
      <c r="J94" s="14">
        <v>300000</v>
      </c>
      <c r="K94" s="14">
        <f t="shared" si="21"/>
        <v>1872804</v>
      </c>
      <c r="L94" s="14">
        <f>L93+収支明細_完成!$Y94-収支明細_完成!$Z94</f>
        <v>1072804</v>
      </c>
      <c r="M94" s="14">
        <f t="shared" si="17"/>
        <v>300000</v>
      </c>
      <c r="N94" s="14">
        <f t="shared" si="18"/>
        <v>0</v>
      </c>
      <c r="O94" s="14">
        <f>IF(AND(OR($D94="収入",$D94="振替",$D94="残高調整",$D94="借入",$D94="貯金"),$C94="予算",$E94="夫現金"),$J94,0)</f>
        <v>0</v>
      </c>
      <c r="P94" s="14">
        <f>IF(AND(OR($D94="支出",$D94="振替",$D94="残高調整",$D94="貯金"),$C94="予算",$F94="夫現金"),$J94,0)</f>
        <v>0</v>
      </c>
      <c r="Q94" s="14">
        <f>IF(AND(OR($D94="収入",$D94="振替",$D94="残高調整",$D94="借入",$D94="貯金"),$C94="予算",$E94="妻現金"),$J94,0)</f>
        <v>0</v>
      </c>
      <c r="R94" s="14">
        <f>IF(AND(OR($D94="支出",$D94="振替",$D94="残高調整",$D94="貯金"),$C94="予算",$F94="妻現金"),$J94,0)</f>
        <v>0</v>
      </c>
      <c r="S94" s="14">
        <f>IF(AND(OR($D94="収入",$D94="振替",$D94="残高調整",$D94="借入",$D94="貯金"),$C94="予算",$E94="夫銀行"),$J94,0)</f>
        <v>300000</v>
      </c>
      <c r="T94" s="14">
        <f>IF(AND(OR($D94="支出",$D94="振替",$D94="残高調整",$D94="貯金"),$C94="予算",$F94="夫銀行"),$J94,0)</f>
        <v>0</v>
      </c>
      <c r="U94" s="14">
        <f>IF(AND(OR($D94="収入",$D94="振替",$D94="残高調整",$D94="借入",$D94="貯金"),$C94="予算",$E94="妻銀行"),$J94,0)</f>
        <v>0</v>
      </c>
      <c r="V94" s="14">
        <f>IF(AND(OR($D94="支出",$D94="振替",$D94="残高調整",$D94="貯金"),$C94="予算",$F94="妻銀行"),$J94,0)</f>
        <v>0</v>
      </c>
      <c r="W94" s="14">
        <f t="shared" si="14"/>
        <v>0</v>
      </c>
      <c r="X94" s="14">
        <f t="shared" si="15"/>
        <v>0</v>
      </c>
      <c r="Y94" s="14">
        <f t="shared" si="19"/>
        <v>0</v>
      </c>
      <c r="Z94" s="14">
        <f t="shared" si="20"/>
        <v>0</v>
      </c>
      <c r="AA94" s="14">
        <f>IF(AND(OR($D94="収入",$D94="振替",$D94="残高調整",$D94="借入",$D94="貯金"),$C94="実施",$E94="夫現金"),$J94,0)</f>
        <v>0</v>
      </c>
      <c r="AB94" s="14">
        <f>IF(AND(OR($D94="支出",$D94="振替",$D94="残高調整",$D94="貯金"),$C94="実施",$F94="夫現金"),$J94,0)</f>
        <v>0</v>
      </c>
      <c r="AC94" s="14">
        <f>IF(AND(OR($D94="収入",$D94="振替",$D94="残高調整",$D94="借入",$D94="貯金"),$C94="実施",$E94="妻現金"),$J94,0)</f>
        <v>0</v>
      </c>
      <c r="AD94" s="14">
        <f>IF(AND(OR($D94="支出",$D94="振替",$D94="残高調整",$D94="貯金"),$C94="実施",$F94="妻現金"),$J94,0)</f>
        <v>0</v>
      </c>
      <c r="AE94" s="14">
        <f>IF(AND(OR($D94="収入",$D94="振替",$D94="残高調整",$D94="借入",$D94="貯金"),$C94="実施",$E94="夫銀行"),$J94,0)</f>
        <v>0</v>
      </c>
      <c r="AF94" s="14">
        <f>IF(AND(OR($D94="支出",$D94="振替",$D94="残高調整",$D94="貯金"),$C94="実施",$F94="夫銀行"),$J94,0)</f>
        <v>0</v>
      </c>
      <c r="AG94" s="14">
        <f>IF(AND(OR($D94="収入",$D94="振替",$D94="残高調整",$D94="借入",$D94="貯金"),$C94="実施",$E94="妻銀行"),$J94,0)</f>
        <v>0</v>
      </c>
      <c r="AH94" s="14">
        <f>IF(AND(OR($D94="支出",$D94="振替",$D94="残高調整",$D94="貯金"),$C94="実施",$F94="妻銀行"),$J94,0)</f>
        <v>0</v>
      </c>
      <c r="AI94" s="14">
        <f t="shared" si="12"/>
        <v>0</v>
      </c>
      <c r="AJ94" s="14">
        <f t="shared" si="13"/>
        <v>0</v>
      </c>
    </row>
    <row r="95" spans="1:36" x14ac:dyDescent="0.4">
      <c r="A95" s="3">
        <v>45104</v>
      </c>
      <c r="B95" s="13" t="str">
        <f t="shared" si="16"/>
        <v>火</v>
      </c>
      <c r="C95" s="13" t="s">
        <v>11</v>
      </c>
      <c r="D95" s="13" t="s">
        <v>25</v>
      </c>
      <c r="E95" s="4"/>
      <c r="F95" s="4" t="s">
        <v>28</v>
      </c>
      <c r="G95" s="4" t="s">
        <v>39</v>
      </c>
      <c r="H95" s="4" t="s">
        <v>28</v>
      </c>
      <c r="I95" s="4"/>
      <c r="J95" s="14">
        <v>20000</v>
      </c>
      <c r="K95" s="14">
        <f t="shared" si="21"/>
        <v>1872804</v>
      </c>
      <c r="L95" s="14">
        <f>L94+収支明細_完成!$Y95-収支明細_完成!$Z95</f>
        <v>1072804</v>
      </c>
      <c r="M95" s="14">
        <f t="shared" si="17"/>
        <v>0</v>
      </c>
      <c r="N95" s="14">
        <f t="shared" si="18"/>
        <v>0</v>
      </c>
      <c r="O95" s="14">
        <f>IF(AND(OR($D95="収入",$D95="振替",$D95="残高調整",$D95="借入",$D95="貯金"),$C95="予算",$E95="夫現金"),$J95,0)</f>
        <v>0</v>
      </c>
      <c r="P95" s="14">
        <f>IF(AND(OR($D95="支出",$D95="振替",$D95="残高調整",$D95="貯金"),$C95="予算",$F95="夫現金"),$J95,0)</f>
        <v>0</v>
      </c>
      <c r="Q95" s="14">
        <f>IF(AND(OR($D95="収入",$D95="振替",$D95="残高調整",$D95="借入",$D95="貯金"),$C95="予算",$E95="妻現金"),$J95,0)</f>
        <v>0</v>
      </c>
      <c r="R95" s="14">
        <f>IF(AND(OR($D95="支出",$D95="振替",$D95="残高調整",$D95="貯金"),$C95="予算",$F95="妻現金"),$J95,0)</f>
        <v>0</v>
      </c>
      <c r="S95" s="14">
        <f>IF(AND(OR($D95="収入",$D95="振替",$D95="残高調整",$D95="借入",$D95="貯金"),$C95="予算",$E95="夫銀行"),$J95,0)</f>
        <v>0</v>
      </c>
      <c r="T95" s="14">
        <f>IF(AND(OR($D95="支出",$D95="振替",$D95="残高調整",$D95="貯金"),$C95="予算",$F95="夫銀行"),$J95,0)</f>
        <v>0</v>
      </c>
      <c r="U95" s="14">
        <f>IF(AND(OR($D95="収入",$D95="振替",$D95="残高調整",$D95="借入",$D95="貯金"),$C95="予算",$E95="妻銀行"),$J95,0)</f>
        <v>0</v>
      </c>
      <c r="V95" s="14">
        <f>IF(AND(OR($D95="支出",$D95="振替",$D95="残高調整",$D95="貯金"),$C95="予算",$F95="妻銀行"),$J95,0)</f>
        <v>0</v>
      </c>
      <c r="W95" s="14">
        <f t="shared" si="14"/>
        <v>0</v>
      </c>
      <c r="X95" s="14">
        <f t="shared" si="15"/>
        <v>0</v>
      </c>
      <c r="Y95" s="14">
        <f t="shared" si="19"/>
        <v>0</v>
      </c>
      <c r="Z95" s="14">
        <f t="shared" si="20"/>
        <v>0</v>
      </c>
      <c r="AA95" s="14">
        <f>IF(AND(OR($D95="収入",$D95="振替",$D95="残高調整",$D95="借入",$D95="貯金"),$C95="実施",$E95="夫現金"),$J95,0)</f>
        <v>0</v>
      </c>
      <c r="AB95" s="14">
        <f>IF(AND(OR($D95="支出",$D95="振替",$D95="残高調整",$D95="貯金"),$C95="実施",$F95="夫現金"),$J95,0)</f>
        <v>0</v>
      </c>
      <c r="AC95" s="14">
        <f>IF(AND(OR($D95="収入",$D95="振替",$D95="残高調整",$D95="借入",$D95="貯金"),$C95="実施",$E95="妻現金"),$J95,0)</f>
        <v>0</v>
      </c>
      <c r="AD95" s="14">
        <f>IF(AND(OR($D95="支出",$D95="振替",$D95="残高調整",$D95="貯金"),$C95="実施",$F95="妻現金"),$J95,0)</f>
        <v>0</v>
      </c>
      <c r="AE95" s="14">
        <f>IF(AND(OR($D95="収入",$D95="振替",$D95="残高調整",$D95="借入",$D95="貯金"),$C95="実施",$E95="夫銀行"),$J95,0)</f>
        <v>0</v>
      </c>
      <c r="AF95" s="14">
        <f>IF(AND(OR($D95="支出",$D95="振替",$D95="残高調整",$D95="貯金"),$C95="実施",$F95="夫銀行"),$J95,0)</f>
        <v>0</v>
      </c>
      <c r="AG95" s="14">
        <f>IF(AND(OR($D95="収入",$D95="振替",$D95="残高調整",$D95="借入",$D95="貯金"),$C95="実施",$E95="妻銀行"),$J95,0)</f>
        <v>0</v>
      </c>
      <c r="AH95" s="14">
        <f>IF(AND(OR($D95="支出",$D95="振替",$D95="残高調整",$D95="貯金"),$C95="実施",$F95="妻銀行"),$J95,0)</f>
        <v>0</v>
      </c>
      <c r="AI95" s="14">
        <f t="shared" si="12"/>
        <v>0</v>
      </c>
      <c r="AJ95" s="14">
        <f t="shared" si="13"/>
        <v>0</v>
      </c>
    </row>
    <row r="96" spans="1:36" x14ac:dyDescent="0.4">
      <c r="A96" s="3">
        <v>45107</v>
      </c>
      <c r="B96" s="13" t="str">
        <f t="shared" si="16"/>
        <v>金</v>
      </c>
      <c r="C96" s="13" t="s">
        <v>11</v>
      </c>
      <c r="D96" s="13" t="s">
        <v>24</v>
      </c>
      <c r="E96" s="4" t="s">
        <v>160</v>
      </c>
      <c r="F96" s="4"/>
      <c r="G96" s="4" t="s">
        <v>30</v>
      </c>
      <c r="H96" s="4" t="s">
        <v>170</v>
      </c>
      <c r="I96" s="4"/>
      <c r="J96" s="14">
        <v>70000</v>
      </c>
      <c r="K96" s="14">
        <f t="shared" si="21"/>
        <v>1942804</v>
      </c>
      <c r="L96" s="14">
        <f>L95+収支明細_完成!$Y96-収支明細_完成!$Z96</f>
        <v>1072804</v>
      </c>
      <c r="M96" s="14">
        <f t="shared" si="17"/>
        <v>70000</v>
      </c>
      <c r="N96" s="14">
        <f t="shared" si="18"/>
        <v>0</v>
      </c>
      <c r="O96" s="14">
        <f>IF(AND(OR($D96="収入",$D96="振替",$D96="残高調整",$D96="借入",$D96="貯金"),$C96="予算",$E96="夫現金"),$J96,0)</f>
        <v>0</v>
      </c>
      <c r="P96" s="14">
        <f>IF(AND(OR($D96="支出",$D96="振替",$D96="残高調整",$D96="貯金"),$C96="予算",$F96="夫現金"),$J96,0)</f>
        <v>0</v>
      </c>
      <c r="Q96" s="14">
        <f>IF(AND(OR($D96="収入",$D96="振替",$D96="残高調整",$D96="借入",$D96="貯金"),$C96="予算",$E96="妻現金"),$J96,0)</f>
        <v>0</v>
      </c>
      <c r="R96" s="14">
        <f>IF(AND(OR($D96="支出",$D96="振替",$D96="残高調整",$D96="貯金"),$C96="予算",$F96="妻現金"),$J96,0)</f>
        <v>0</v>
      </c>
      <c r="S96" s="14">
        <f>IF(AND(OR($D96="収入",$D96="振替",$D96="残高調整",$D96="借入",$D96="貯金"),$C96="予算",$E96="夫銀行"),$J96,0)</f>
        <v>0</v>
      </c>
      <c r="T96" s="14">
        <f>IF(AND(OR($D96="支出",$D96="振替",$D96="残高調整",$D96="貯金"),$C96="予算",$F96="夫銀行"),$J96,0)</f>
        <v>0</v>
      </c>
      <c r="U96" s="14">
        <f>IF(AND(OR($D96="収入",$D96="振替",$D96="残高調整",$D96="借入",$D96="貯金"),$C96="予算",$E96="妻銀行"),$J96,0)</f>
        <v>70000</v>
      </c>
      <c r="V96" s="14">
        <f>IF(AND(OR($D96="支出",$D96="振替",$D96="残高調整",$D96="貯金"),$C96="予算",$F96="妻銀行"),$J96,0)</f>
        <v>0</v>
      </c>
      <c r="W96" s="14">
        <f t="shared" si="14"/>
        <v>0</v>
      </c>
      <c r="X96" s="14">
        <f t="shared" si="15"/>
        <v>0</v>
      </c>
      <c r="Y96" s="14">
        <f t="shared" si="19"/>
        <v>0</v>
      </c>
      <c r="Z96" s="14">
        <f t="shared" si="20"/>
        <v>0</v>
      </c>
      <c r="AA96" s="14">
        <f>IF(AND(OR($D96="収入",$D96="振替",$D96="残高調整",$D96="借入",$D96="貯金"),$C96="実施",$E96="夫現金"),$J96,0)</f>
        <v>0</v>
      </c>
      <c r="AB96" s="14">
        <f>IF(AND(OR($D96="支出",$D96="振替",$D96="残高調整",$D96="貯金"),$C96="実施",$F96="夫現金"),$J96,0)</f>
        <v>0</v>
      </c>
      <c r="AC96" s="14">
        <f>IF(AND(OR($D96="収入",$D96="振替",$D96="残高調整",$D96="借入",$D96="貯金"),$C96="実施",$E96="妻現金"),$J96,0)</f>
        <v>0</v>
      </c>
      <c r="AD96" s="14">
        <f>IF(AND(OR($D96="支出",$D96="振替",$D96="残高調整",$D96="貯金"),$C96="実施",$F96="妻現金"),$J96,0)</f>
        <v>0</v>
      </c>
      <c r="AE96" s="14">
        <f>IF(AND(OR($D96="収入",$D96="振替",$D96="残高調整",$D96="借入",$D96="貯金"),$C96="実施",$E96="夫銀行"),$J96,0)</f>
        <v>0</v>
      </c>
      <c r="AF96" s="14">
        <f>IF(AND(OR($D96="支出",$D96="振替",$D96="残高調整",$D96="貯金"),$C96="実施",$F96="夫銀行"),$J96,0)</f>
        <v>0</v>
      </c>
      <c r="AG96" s="14">
        <f>IF(AND(OR($D96="収入",$D96="振替",$D96="残高調整",$D96="借入",$D96="貯金"),$C96="実施",$E96="妻銀行"),$J96,0)</f>
        <v>0</v>
      </c>
      <c r="AH96" s="14">
        <f>IF(AND(OR($D96="支出",$D96="振替",$D96="残高調整",$D96="貯金"),$C96="実施",$F96="妻銀行"),$J96,0)</f>
        <v>0</v>
      </c>
      <c r="AI96" s="14">
        <f t="shared" si="12"/>
        <v>0</v>
      </c>
      <c r="AJ96" s="14">
        <f t="shared" si="13"/>
        <v>0</v>
      </c>
    </row>
    <row r="97" spans="1:36" x14ac:dyDescent="0.4">
      <c r="A97" s="3">
        <v>45107</v>
      </c>
      <c r="B97" s="13" t="str">
        <f t="shared" si="16"/>
        <v>金</v>
      </c>
      <c r="C97" s="13" t="s">
        <v>11</v>
      </c>
      <c r="D97" s="13" t="s">
        <v>25</v>
      </c>
      <c r="E97" s="4"/>
      <c r="F97" s="4" t="s">
        <v>145</v>
      </c>
      <c r="G97" s="4" t="s">
        <v>36</v>
      </c>
      <c r="H97" s="4" t="s">
        <v>105</v>
      </c>
      <c r="I97" s="4"/>
      <c r="J97" s="14">
        <v>10000</v>
      </c>
      <c r="K97" s="14">
        <f t="shared" si="21"/>
        <v>1932804</v>
      </c>
      <c r="L97" s="14">
        <f>L96+収支明細_完成!$Y97-収支明細_完成!$Z97</f>
        <v>1072804</v>
      </c>
      <c r="M97" s="14">
        <f t="shared" si="17"/>
        <v>0</v>
      </c>
      <c r="N97" s="14">
        <f t="shared" si="18"/>
        <v>10000</v>
      </c>
      <c r="O97" s="14">
        <f>IF(AND(OR($D97="収入",$D97="振替",$D97="残高調整",$D97="借入",$D97="貯金"),$C97="予算",$E97="夫現金"),$J97,0)</f>
        <v>0</v>
      </c>
      <c r="P97" s="14">
        <f>IF(AND(OR($D97="支出",$D97="振替",$D97="残高調整",$D97="貯金"),$C97="予算",$F97="夫現金"),$J97,0)</f>
        <v>0</v>
      </c>
      <c r="Q97" s="14">
        <f>IF(AND(OR($D97="収入",$D97="振替",$D97="残高調整",$D97="借入",$D97="貯金"),$C97="予算",$E97="妻現金"),$J97,0)</f>
        <v>0</v>
      </c>
      <c r="R97" s="14">
        <f>IF(AND(OR($D97="支出",$D97="振替",$D97="残高調整",$D97="貯金"),$C97="予算",$F97="妻現金"),$J97,0)</f>
        <v>0</v>
      </c>
      <c r="S97" s="14">
        <f>IF(AND(OR($D97="収入",$D97="振替",$D97="残高調整",$D97="借入",$D97="貯金"),$C97="予算",$E97="夫銀行"),$J97,0)</f>
        <v>0</v>
      </c>
      <c r="T97" s="14">
        <f>IF(AND(OR($D97="支出",$D97="振替",$D97="残高調整",$D97="貯金"),$C97="予算",$F97="夫銀行"),$J97,0)</f>
        <v>10000</v>
      </c>
      <c r="U97" s="14">
        <f>IF(AND(OR($D97="収入",$D97="振替",$D97="残高調整",$D97="借入",$D97="貯金"),$C97="予算",$E97="妻銀行"),$J97,0)</f>
        <v>0</v>
      </c>
      <c r="V97" s="14">
        <f>IF(AND(OR($D97="支出",$D97="振替",$D97="残高調整",$D97="貯金"),$C97="予算",$F97="妻銀行"),$J97,0)</f>
        <v>0</v>
      </c>
      <c r="W97" s="14">
        <f t="shared" si="14"/>
        <v>0</v>
      </c>
      <c r="X97" s="14">
        <f t="shared" si="15"/>
        <v>0</v>
      </c>
      <c r="Y97" s="14">
        <f t="shared" si="19"/>
        <v>0</v>
      </c>
      <c r="Z97" s="14">
        <f t="shared" si="20"/>
        <v>0</v>
      </c>
      <c r="AA97" s="14">
        <f>IF(AND(OR($D97="収入",$D97="振替",$D97="残高調整",$D97="借入",$D97="貯金"),$C97="実施",$E97="夫現金"),$J97,0)</f>
        <v>0</v>
      </c>
      <c r="AB97" s="14">
        <f>IF(AND(OR($D97="支出",$D97="振替",$D97="残高調整",$D97="貯金"),$C97="実施",$F97="夫現金"),$J97,0)</f>
        <v>0</v>
      </c>
      <c r="AC97" s="14">
        <f>IF(AND(OR($D97="収入",$D97="振替",$D97="残高調整",$D97="借入",$D97="貯金"),$C97="実施",$E97="妻現金"),$J97,0)</f>
        <v>0</v>
      </c>
      <c r="AD97" s="14">
        <f>IF(AND(OR($D97="支出",$D97="振替",$D97="残高調整",$D97="貯金"),$C97="実施",$F97="妻現金"),$J97,0)</f>
        <v>0</v>
      </c>
      <c r="AE97" s="14">
        <f>IF(AND(OR($D97="収入",$D97="振替",$D97="残高調整",$D97="借入",$D97="貯金"),$C97="実施",$E97="夫銀行"),$J97,0)</f>
        <v>0</v>
      </c>
      <c r="AF97" s="14">
        <f>IF(AND(OR($D97="支出",$D97="振替",$D97="残高調整",$D97="貯金"),$C97="実施",$F97="夫銀行"),$J97,0)</f>
        <v>0</v>
      </c>
      <c r="AG97" s="14">
        <f>IF(AND(OR($D97="収入",$D97="振替",$D97="残高調整",$D97="借入",$D97="貯金"),$C97="実施",$E97="妻銀行"),$J97,0)</f>
        <v>0</v>
      </c>
      <c r="AH97" s="14">
        <f>IF(AND(OR($D97="支出",$D97="振替",$D97="残高調整",$D97="貯金"),$C97="実施",$F97="妻銀行"),$J97,0)</f>
        <v>0</v>
      </c>
      <c r="AI97" s="14">
        <f t="shared" si="12"/>
        <v>0</v>
      </c>
      <c r="AJ97" s="14">
        <f t="shared" si="13"/>
        <v>0</v>
      </c>
    </row>
    <row r="98" spans="1:36" x14ac:dyDescent="0.4">
      <c r="A98" s="3">
        <v>45107</v>
      </c>
      <c r="B98" s="13" t="str">
        <f t="shared" si="16"/>
        <v>金</v>
      </c>
      <c r="C98" s="13" t="s">
        <v>11</v>
      </c>
      <c r="D98" s="13" t="s">
        <v>25</v>
      </c>
      <c r="E98" s="4"/>
      <c r="F98" s="4" t="s">
        <v>145</v>
      </c>
      <c r="G98" s="4" t="s">
        <v>35</v>
      </c>
      <c r="H98" s="4" t="s">
        <v>106</v>
      </c>
      <c r="I98" s="4"/>
      <c r="J98" s="14">
        <v>20000</v>
      </c>
      <c r="K98" s="14">
        <f t="shared" si="21"/>
        <v>1912804</v>
      </c>
      <c r="L98" s="14">
        <f>L97+収支明細_完成!$Y98-収支明細_完成!$Z98</f>
        <v>1072804</v>
      </c>
      <c r="M98" s="14">
        <f t="shared" si="17"/>
        <v>0</v>
      </c>
      <c r="N98" s="14">
        <f t="shared" si="18"/>
        <v>20000</v>
      </c>
      <c r="O98" s="14">
        <f>IF(AND(OR($D98="収入",$D98="振替",$D98="残高調整",$D98="借入",$D98="貯金"),$C98="予算",$E98="夫現金"),$J98,0)</f>
        <v>0</v>
      </c>
      <c r="P98" s="14">
        <f>IF(AND(OR($D98="支出",$D98="振替",$D98="残高調整",$D98="貯金"),$C98="予算",$F98="夫現金"),$J98,0)</f>
        <v>0</v>
      </c>
      <c r="Q98" s="14">
        <f>IF(AND(OR($D98="収入",$D98="振替",$D98="残高調整",$D98="借入",$D98="貯金"),$C98="予算",$E98="妻現金"),$J98,0)</f>
        <v>0</v>
      </c>
      <c r="R98" s="14">
        <f>IF(AND(OR($D98="支出",$D98="振替",$D98="残高調整",$D98="貯金"),$C98="予算",$F98="妻現金"),$J98,0)</f>
        <v>0</v>
      </c>
      <c r="S98" s="14">
        <f>IF(AND(OR($D98="収入",$D98="振替",$D98="残高調整",$D98="借入",$D98="貯金"),$C98="予算",$E98="夫銀行"),$J98,0)</f>
        <v>0</v>
      </c>
      <c r="T98" s="14">
        <f>IF(AND(OR($D98="支出",$D98="振替",$D98="残高調整",$D98="貯金"),$C98="予算",$F98="夫銀行"),$J98,0)</f>
        <v>20000</v>
      </c>
      <c r="U98" s="14">
        <f>IF(AND(OR($D98="収入",$D98="振替",$D98="残高調整",$D98="借入",$D98="貯金"),$C98="予算",$E98="妻銀行"),$J98,0)</f>
        <v>0</v>
      </c>
      <c r="V98" s="14">
        <f>IF(AND(OR($D98="支出",$D98="振替",$D98="残高調整",$D98="貯金"),$C98="予算",$F98="妻銀行"),$J98,0)</f>
        <v>0</v>
      </c>
      <c r="W98" s="14">
        <f t="shared" si="14"/>
        <v>0</v>
      </c>
      <c r="X98" s="14">
        <f t="shared" si="15"/>
        <v>0</v>
      </c>
      <c r="Y98" s="14">
        <f t="shared" si="19"/>
        <v>0</v>
      </c>
      <c r="Z98" s="14">
        <f t="shared" si="20"/>
        <v>0</v>
      </c>
      <c r="AA98" s="14">
        <f>IF(AND(OR($D98="収入",$D98="振替",$D98="残高調整",$D98="借入",$D98="貯金"),$C98="実施",$E98="夫現金"),$J98,0)</f>
        <v>0</v>
      </c>
      <c r="AB98" s="14">
        <f>IF(AND(OR($D98="支出",$D98="振替",$D98="残高調整",$D98="貯金"),$C98="実施",$F98="夫現金"),$J98,0)</f>
        <v>0</v>
      </c>
      <c r="AC98" s="14">
        <f>IF(AND(OR($D98="収入",$D98="振替",$D98="残高調整",$D98="借入",$D98="貯金"),$C98="実施",$E98="妻現金"),$J98,0)</f>
        <v>0</v>
      </c>
      <c r="AD98" s="14">
        <f>IF(AND(OR($D98="支出",$D98="振替",$D98="残高調整",$D98="貯金"),$C98="実施",$F98="妻現金"),$J98,0)</f>
        <v>0</v>
      </c>
      <c r="AE98" s="14">
        <f>IF(AND(OR($D98="収入",$D98="振替",$D98="残高調整",$D98="借入",$D98="貯金"),$C98="実施",$E98="夫銀行"),$J98,0)</f>
        <v>0</v>
      </c>
      <c r="AF98" s="14">
        <f>IF(AND(OR($D98="支出",$D98="振替",$D98="残高調整",$D98="貯金"),$C98="実施",$F98="夫銀行"),$J98,0)</f>
        <v>0</v>
      </c>
      <c r="AG98" s="14">
        <f>IF(AND(OR($D98="収入",$D98="振替",$D98="残高調整",$D98="借入",$D98="貯金"),$C98="実施",$E98="妻銀行"),$J98,0)</f>
        <v>0</v>
      </c>
      <c r="AH98" s="14">
        <f>IF(AND(OR($D98="支出",$D98="振替",$D98="残高調整",$D98="貯金"),$C98="実施",$F98="妻銀行"),$J98,0)</f>
        <v>0</v>
      </c>
      <c r="AI98" s="14">
        <f t="shared" si="12"/>
        <v>0</v>
      </c>
      <c r="AJ98" s="14">
        <f t="shared" si="13"/>
        <v>0</v>
      </c>
    </row>
    <row r="99" spans="1:36" x14ac:dyDescent="0.4">
      <c r="A99" s="3">
        <v>45107</v>
      </c>
      <c r="B99" s="13" t="str">
        <f t="shared" si="16"/>
        <v>金</v>
      </c>
      <c r="C99" s="13" t="s">
        <v>11</v>
      </c>
      <c r="D99" s="13" t="s">
        <v>25</v>
      </c>
      <c r="E99" s="4"/>
      <c r="F99" s="4" t="s">
        <v>145</v>
      </c>
      <c r="G99" s="4" t="s">
        <v>35</v>
      </c>
      <c r="H99" s="4" t="s">
        <v>58</v>
      </c>
      <c r="I99" s="4"/>
      <c r="J99" s="14">
        <v>6000</v>
      </c>
      <c r="K99" s="14">
        <f t="shared" si="21"/>
        <v>1906804</v>
      </c>
      <c r="L99" s="14">
        <f>L98+収支明細_完成!$Y99-収支明細_完成!$Z99</f>
        <v>1072804</v>
      </c>
      <c r="M99" s="14">
        <f t="shared" si="17"/>
        <v>0</v>
      </c>
      <c r="N99" s="14">
        <f t="shared" si="18"/>
        <v>6000</v>
      </c>
      <c r="O99" s="14">
        <f>IF(AND(OR($D99="収入",$D99="振替",$D99="残高調整",$D99="借入",$D99="貯金"),$C99="予算",$E99="夫現金"),$J99,0)</f>
        <v>0</v>
      </c>
      <c r="P99" s="14">
        <f>IF(AND(OR($D99="支出",$D99="振替",$D99="残高調整",$D99="貯金"),$C99="予算",$F99="夫現金"),$J99,0)</f>
        <v>0</v>
      </c>
      <c r="Q99" s="14">
        <f>IF(AND(OR($D99="収入",$D99="振替",$D99="残高調整",$D99="借入",$D99="貯金"),$C99="予算",$E99="妻現金"),$J99,0)</f>
        <v>0</v>
      </c>
      <c r="R99" s="14">
        <f>IF(AND(OR($D99="支出",$D99="振替",$D99="残高調整",$D99="貯金"),$C99="予算",$F99="妻現金"),$J99,0)</f>
        <v>0</v>
      </c>
      <c r="S99" s="14">
        <f>IF(AND(OR($D99="収入",$D99="振替",$D99="残高調整",$D99="借入",$D99="貯金"),$C99="予算",$E99="夫銀行"),$J99,0)</f>
        <v>0</v>
      </c>
      <c r="T99" s="14">
        <f>IF(AND(OR($D99="支出",$D99="振替",$D99="残高調整",$D99="貯金"),$C99="予算",$F99="夫銀行"),$J99,0)</f>
        <v>6000</v>
      </c>
      <c r="U99" s="14">
        <f>IF(AND(OR($D99="収入",$D99="振替",$D99="残高調整",$D99="借入",$D99="貯金"),$C99="予算",$E99="妻銀行"),$J99,0)</f>
        <v>0</v>
      </c>
      <c r="V99" s="14">
        <f>IF(AND(OR($D99="支出",$D99="振替",$D99="残高調整",$D99="貯金"),$C99="予算",$F99="妻銀行"),$J99,0)</f>
        <v>0</v>
      </c>
      <c r="W99" s="14">
        <f t="shared" si="14"/>
        <v>0</v>
      </c>
      <c r="X99" s="14">
        <f t="shared" si="15"/>
        <v>0</v>
      </c>
      <c r="Y99" s="14">
        <f t="shared" si="19"/>
        <v>0</v>
      </c>
      <c r="Z99" s="14">
        <f t="shared" si="20"/>
        <v>0</v>
      </c>
      <c r="AA99" s="14">
        <f>IF(AND(OR($D99="収入",$D99="振替",$D99="残高調整",$D99="借入",$D99="貯金"),$C99="実施",$E99="夫現金"),$J99,0)</f>
        <v>0</v>
      </c>
      <c r="AB99" s="14">
        <f>IF(AND(OR($D99="支出",$D99="振替",$D99="残高調整",$D99="貯金"),$C99="実施",$F99="夫現金"),$J99,0)</f>
        <v>0</v>
      </c>
      <c r="AC99" s="14">
        <f>IF(AND(OR($D99="収入",$D99="振替",$D99="残高調整",$D99="借入",$D99="貯金"),$C99="実施",$E99="妻現金"),$J99,0)</f>
        <v>0</v>
      </c>
      <c r="AD99" s="14">
        <f>IF(AND(OR($D99="支出",$D99="振替",$D99="残高調整",$D99="貯金"),$C99="実施",$F99="妻現金"),$J99,0)</f>
        <v>0</v>
      </c>
      <c r="AE99" s="14">
        <f>IF(AND(OR($D99="収入",$D99="振替",$D99="残高調整",$D99="借入",$D99="貯金"),$C99="実施",$E99="夫銀行"),$J99,0)</f>
        <v>0</v>
      </c>
      <c r="AF99" s="14">
        <f>IF(AND(OR($D99="支出",$D99="振替",$D99="残高調整",$D99="貯金"),$C99="実施",$F99="夫銀行"),$J99,0)</f>
        <v>0</v>
      </c>
      <c r="AG99" s="14">
        <f>IF(AND(OR($D99="収入",$D99="振替",$D99="残高調整",$D99="借入",$D99="貯金"),$C99="実施",$E99="妻銀行"),$J99,0)</f>
        <v>0</v>
      </c>
      <c r="AH99" s="14">
        <f>IF(AND(OR($D99="支出",$D99="振替",$D99="残高調整",$D99="貯金"),$C99="実施",$F99="妻銀行"),$J99,0)</f>
        <v>0</v>
      </c>
      <c r="AI99" s="14">
        <f t="shared" si="12"/>
        <v>0</v>
      </c>
      <c r="AJ99" s="14">
        <f t="shared" si="13"/>
        <v>0</v>
      </c>
    </row>
    <row r="100" spans="1:36" x14ac:dyDescent="0.4">
      <c r="A100" s="3">
        <v>45107</v>
      </c>
      <c r="B100" s="13" t="str">
        <f t="shared" si="16"/>
        <v>金</v>
      </c>
      <c r="C100" s="13" t="s">
        <v>11</v>
      </c>
      <c r="D100" s="13" t="s">
        <v>25</v>
      </c>
      <c r="E100" s="4"/>
      <c r="F100" s="4" t="s">
        <v>145</v>
      </c>
      <c r="G100" s="4" t="s">
        <v>35</v>
      </c>
      <c r="H100" s="4" t="s">
        <v>107</v>
      </c>
      <c r="I100" s="4"/>
      <c r="J100" s="14">
        <v>8000</v>
      </c>
      <c r="K100" s="14">
        <f t="shared" si="21"/>
        <v>1898804</v>
      </c>
      <c r="L100" s="14">
        <f>L99+収支明細_完成!$Y100-収支明細_完成!$Z100</f>
        <v>1072804</v>
      </c>
      <c r="M100" s="14">
        <f t="shared" si="17"/>
        <v>0</v>
      </c>
      <c r="N100" s="14">
        <f t="shared" si="18"/>
        <v>8000</v>
      </c>
      <c r="O100" s="14">
        <f>IF(AND(OR($D100="収入",$D100="振替",$D100="残高調整",$D100="借入",$D100="貯金"),$C100="予算",$E100="夫現金"),$J100,0)</f>
        <v>0</v>
      </c>
      <c r="P100" s="14">
        <f>IF(AND(OR($D100="支出",$D100="振替",$D100="残高調整",$D100="貯金"),$C100="予算",$F100="夫現金"),$J100,0)</f>
        <v>0</v>
      </c>
      <c r="Q100" s="14">
        <f>IF(AND(OR($D100="収入",$D100="振替",$D100="残高調整",$D100="借入",$D100="貯金"),$C100="予算",$E100="妻現金"),$J100,0)</f>
        <v>0</v>
      </c>
      <c r="R100" s="14">
        <f>IF(AND(OR($D100="支出",$D100="振替",$D100="残高調整",$D100="貯金"),$C100="予算",$F100="妻現金"),$J100,0)</f>
        <v>0</v>
      </c>
      <c r="S100" s="14">
        <f>IF(AND(OR($D100="収入",$D100="振替",$D100="残高調整",$D100="借入",$D100="貯金"),$C100="予算",$E100="夫銀行"),$J100,0)</f>
        <v>0</v>
      </c>
      <c r="T100" s="14">
        <f>IF(AND(OR($D100="支出",$D100="振替",$D100="残高調整",$D100="貯金"),$C100="予算",$F100="夫銀行"),$J100,0)</f>
        <v>8000</v>
      </c>
      <c r="U100" s="14">
        <f>IF(AND(OR($D100="収入",$D100="振替",$D100="残高調整",$D100="借入",$D100="貯金"),$C100="予算",$E100="妻銀行"),$J100,0)</f>
        <v>0</v>
      </c>
      <c r="V100" s="14">
        <f>IF(AND(OR($D100="支出",$D100="振替",$D100="残高調整",$D100="貯金"),$C100="予算",$F100="妻銀行"),$J100,0)</f>
        <v>0</v>
      </c>
      <c r="W100" s="14">
        <f t="shared" si="14"/>
        <v>0</v>
      </c>
      <c r="X100" s="14">
        <f t="shared" si="15"/>
        <v>0</v>
      </c>
      <c r="Y100" s="14">
        <f t="shared" si="19"/>
        <v>0</v>
      </c>
      <c r="Z100" s="14">
        <f t="shared" si="20"/>
        <v>0</v>
      </c>
      <c r="AA100" s="14">
        <f>IF(AND(OR($D100="収入",$D100="振替",$D100="残高調整",$D100="借入",$D100="貯金"),$C100="実施",$E100="夫現金"),$J100,0)</f>
        <v>0</v>
      </c>
      <c r="AB100" s="14">
        <f>IF(AND(OR($D100="支出",$D100="振替",$D100="残高調整",$D100="貯金"),$C100="実施",$F100="夫現金"),$J100,0)</f>
        <v>0</v>
      </c>
      <c r="AC100" s="14">
        <f>IF(AND(OR($D100="収入",$D100="振替",$D100="残高調整",$D100="借入",$D100="貯金"),$C100="実施",$E100="妻現金"),$J100,0)</f>
        <v>0</v>
      </c>
      <c r="AD100" s="14">
        <f>IF(AND(OR($D100="支出",$D100="振替",$D100="残高調整",$D100="貯金"),$C100="実施",$F100="妻現金"),$J100,0)</f>
        <v>0</v>
      </c>
      <c r="AE100" s="14">
        <f>IF(AND(OR($D100="収入",$D100="振替",$D100="残高調整",$D100="借入",$D100="貯金"),$C100="実施",$E100="夫銀行"),$J100,0)</f>
        <v>0</v>
      </c>
      <c r="AF100" s="14">
        <f>IF(AND(OR($D100="支出",$D100="振替",$D100="残高調整",$D100="貯金"),$C100="実施",$F100="夫銀行"),$J100,0)</f>
        <v>0</v>
      </c>
      <c r="AG100" s="14">
        <f>IF(AND(OR($D100="収入",$D100="振替",$D100="残高調整",$D100="借入",$D100="貯金"),$C100="実施",$E100="妻銀行"),$J100,0)</f>
        <v>0</v>
      </c>
      <c r="AH100" s="14">
        <f>IF(AND(OR($D100="支出",$D100="振替",$D100="残高調整",$D100="貯金"),$C100="実施",$F100="妻銀行"),$J100,0)</f>
        <v>0</v>
      </c>
      <c r="AI100" s="14">
        <f t="shared" si="12"/>
        <v>0</v>
      </c>
      <c r="AJ100" s="14">
        <f t="shared" si="13"/>
        <v>0</v>
      </c>
    </row>
    <row r="101" spans="1:36" x14ac:dyDescent="0.4">
      <c r="A101" s="3">
        <v>45107</v>
      </c>
      <c r="B101" s="13" t="str">
        <f t="shared" si="16"/>
        <v>金</v>
      </c>
      <c r="C101" s="13" t="s">
        <v>11</v>
      </c>
      <c r="D101" s="13" t="s">
        <v>25</v>
      </c>
      <c r="E101" s="4"/>
      <c r="F101" s="4" t="s">
        <v>145</v>
      </c>
      <c r="G101" s="4" t="s">
        <v>40</v>
      </c>
      <c r="H101" s="4" t="s">
        <v>108</v>
      </c>
      <c r="I101" s="4"/>
      <c r="J101" s="14">
        <v>100000</v>
      </c>
      <c r="K101" s="14">
        <f t="shared" si="21"/>
        <v>1798804</v>
      </c>
      <c r="L101" s="14">
        <f>L100+収支明細_完成!$Y101-収支明細_完成!$Z101</f>
        <v>1072804</v>
      </c>
      <c r="M101" s="14">
        <f t="shared" si="17"/>
        <v>0</v>
      </c>
      <c r="N101" s="14">
        <f t="shared" si="18"/>
        <v>100000</v>
      </c>
      <c r="O101" s="14">
        <f>IF(AND(OR($D101="収入",$D101="振替",$D101="残高調整",$D101="借入",$D101="貯金"),$C101="予算",$E101="夫現金"),$J101,0)</f>
        <v>0</v>
      </c>
      <c r="P101" s="14">
        <f>IF(AND(OR($D101="支出",$D101="振替",$D101="残高調整",$D101="貯金"),$C101="予算",$F101="夫現金"),$J101,0)</f>
        <v>0</v>
      </c>
      <c r="Q101" s="14">
        <f>IF(AND(OR($D101="収入",$D101="振替",$D101="残高調整",$D101="借入",$D101="貯金"),$C101="予算",$E101="妻現金"),$J101,0)</f>
        <v>0</v>
      </c>
      <c r="R101" s="14">
        <f>IF(AND(OR($D101="支出",$D101="振替",$D101="残高調整",$D101="貯金"),$C101="予算",$F101="妻現金"),$J101,0)</f>
        <v>0</v>
      </c>
      <c r="S101" s="14">
        <f>IF(AND(OR($D101="収入",$D101="振替",$D101="残高調整",$D101="借入",$D101="貯金"),$C101="予算",$E101="夫銀行"),$J101,0)</f>
        <v>0</v>
      </c>
      <c r="T101" s="14">
        <f>IF(AND(OR($D101="支出",$D101="振替",$D101="残高調整",$D101="貯金"),$C101="予算",$F101="夫銀行"),$J101,0)</f>
        <v>100000</v>
      </c>
      <c r="U101" s="14">
        <f>IF(AND(OR($D101="収入",$D101="振替",$D101="残高調整",$D101="借入",$D101="貯金"),$C101="予算",$E101="妻銀行"),$J101,0)</f>
        <v>0</v>
      </c>
      <c r="V101" s="14">
        <f>IF(AND(OR($D101="支出",$D101="振替",$D101="残高調整",$D101="貯金"),$C101="予算",$F101="妻銀行"),$J101,0)</f>
        <v>0</v>
      </c>
      <c r="W101" s="14">
        <f t="shared" si="14"/>
        <v>0</v>
      </c>
      <c r="X101" s="14">
        <f t="shared" si="15"/>
        <v>0</v>
      </c>
      <c r="Y101" s="14">
        <f t="shared" si="19"/>
        <v>0</v>
      </c>
      <c r="Z101" s="14">
        <f t="shared" si="20"/>
        <v>0</v>
      </c>
      <c r="AA101" s="14">
        <f>IF(AND(OR($D101="収入",$D101="振替",$D101="残高調整",$D101="借入",$D101="貯金"),$C101="実施",$E101="夫現金"),$J101,0)</f>
        <v>0</v>
      </c>
      <c r="AB101" s="14">
        <f>IF(AND(OR($D101="支出",$D101="振替",$D101="残高調整",$D101="貯金"),$C101="実施",$F101="夫現金"),$J101,0)</f>
        <v>0</v>
      </c>
      <c r="AC101" s="14">
        <f>IF(AND(OR($D101="収入",$D101="振替",$D101="残高調整",$D101="借入",$D101="貯金"),$C101="実施",$E101="妻現金"),$J101,0)</f>
        <v>0</v>
      </c>
      <c r="AD101" s="14">
        <f>IF(AND(OR($D101="支出",$D101="振替",$D101="残高調整",$D101="貯金"),$C101="実施",$F101="妻現金"),$J101,0)</f>
        <v>0</v>
      </c>
      <c r="AE101" s="14">
        <f>IF(AND(OR($D101="収入",$D101="振替",$D101="残高調整",$D101="借入",$D101="貯金"),$C101="実施",$E101="夫銀行"),$J101,0)</f>
        <v>0</v>
      </c>
      <c r="AF101" s="14">
        <f>IF(AND(OR($D101="支出",$D101="振替",$D101="残高調整",$D101="貯金"),$C101="実施",$F101="夫銀行"),$J101,0)</f>
        <v>0</v>
      </c>
      <c r="AG101" s="14">
        <f>IF(AND(OR($D101="収入",$D101="振替",$D101="残高調整",$D101="借入",$D101="貯金"),$C101="実施",$E101="妻銀行"),$J101,0)</f>
        <v>0</v>
      </c>
      <c r="AH101" s="14">
        <f>IF(AND(OR($D101="支出",$D101="振替",$D101="残高調整",$D101="貯金"),$C101="実施",$F101="妻銀行"),$J101,0)</f>
        <v>0</v>
      </c>
      <c r="AI101" s="14">
        <f t="shared" si="12"/>
        <v>0</v>
      </c>
      <c r="AJ101" s="14">
        <f t="shared" si="13"/>
        <v>0</v>
      </c>
    </row>
    <row r="102" spans="1:36" x14ac:dyDescent="0.4">
      <c r="A102" s="3">
        <v>45107</v>
      </c>
      <c r="B102" s="13" t="str">
        <f t="shared" si="16"/>
        <v>金</v>
      </c>
      <c r="C102" s="13" t="s">
        <v>11</v>
      </c>
      <c r="D102" s="13" t="s">
        <v>15</v>
      </c>
      <c r="E102" s="4" t="s">
        <v>15</v>
      </c>
      <c r="F102" s="4" t="s">
        <v>145</v>
      </c>
      <c r="G102" s="4" t="s">
        <v>15</v>
      </c>
      <c r="H102" s="4"/>
      <c r="I102" s="4"/>
      <c r="J102" s="14">
        <v>50000</v>
      </c>
      <c r="K102" s="14">
        <f t="shared" si="21"/>
        <v>1798804</v>
      </c>
      <c r="L102" s="14">
        <f>L101+収支明細_完成!$Y102-収支明細_完成!$Z102</f>
        <v>1072804</v>
      </c>
      <c r="M102" s="14">
        <f t="shared" si="17"/>
        <v>50000</v>
      </c>
      <c r="N102" s="14">
        <f t="shared" si="18"/>
        <v>50000</v>
      </c>
      <c r="O102" s="14">
        <f>IF(AND(OR($D102="収入",$D102="振替",$D102="残高調整",$D102="借入",$D102="貯金"),$C102="予算",$E102="夫現金"),$J102,0)</f>
        <v>0</v>
      </c>
      <c r="P102" s="14">
        <f>IF(AND(OR($D102="支出",$D102="振替",$D102="残高調整",$D102="貯金"),$C102="予算",$F102="夫現金"),$J102,0)</f>
        <v>0</v>
      </c>
      <c r="Q102" s="14">
        <f>IF(AND(OR($D102="収入",$D102="振替",$D102="残高調整",$D102="借入",$D102="貯金"),$C102="予算",$E102="妻現金"),$J102,0)</f>
        <v>0</v>
      </c>
      <c r="R102" s="14">
        <f>IF(AND(OR($D102="支出",$D102="振替",$D102="残高調整",$D102="貯金"),$C102="予算",$F102="妻現金"),$J102,0)</f>
        <v>0</v>
      </c>
      <c r="S102" s="14">
        <f>IF(AND(OR($D102="収入",$D102="振替",$D102="残高調整",$D102="借入",$D102="貯金"),$C102="予算",$E102="夫銀行"),$J102,0)</f>
        <v>0</v>
      </c>
      <c r="T102" s="14">
        <f>IF(AND(OR($D102="支出",$D102="振替",$D102="残高調整",$D102="貯金"),$C102="予算",$F102="夫銀行"),$J102,0)</f>
        <v>50000</v>
      </c>
      <c r="U102" s="14">
        <f>IF(AND(OR($D102="収入",$D102="振替",$D102="残高調整",$D102="借入",$D102="貯金"),$C102="予算",$E102="妻銀行"),$J102,0)</f>
        <v>0</v>
      </c>
      <c r="V102" s="14">
        <f>IF(AND(OR($D102="支出",$D102="振替",$D102="残高調整",$D102="貯金"),$C102="予算",$F102="妻銀行"),$J102,0)</f>
        <v>0</v>
      </c>
      <c r="W102" s="14">
        <f t="shared" si="14"/>
        <v>50000</v>
      </c>
      <c r="X102" s="14">
        <f t="shared" si="15"/>
        <v>0</v>
      </c>
      <c r="Y102" s="14">
        <f t="shared" si="19"/>
        <v>0</v>
      </c>
      <c r="Z102" s="14">
        <f t="shared" si="20"/>
        <v>0</v>
      </c>
      <c r="AA102" s="14">
        <f>IF(AND(OR($D102="収入",$D102="振替",$D102="残高調整",$D102="借入",$D102="貯金"),$C102="実施",$E102="夫現金"),$J102,0)</f>
        <v>0</v>
      </c>
      <c r="AB102" s="14">
        <f>IF(AND(OR($D102="支出",$D102="振替",$D102="残高調整",$D102="貯金"),$C102="実施",$F102="夫現金"),$J102,0)</f>
        <v>0</v>
      </c>
      <c r="AC102" s="14">
        <f>IF(AND(OR($D102="収入",$D102="振替",$D102="残高調整",$D102="借入",$D102="貯金"),$C102="実施",$E102="妻現金"),$J102,0)</f>
        <v>0</v>
      </c>
      <c r="AD102" s="14">
        <f>IF(AND(OR($D102="支出",$D102="振替",$D102="残高調整",$D102="貯金"),$C102="実施",$F102="妻現金"),$J102,0)</f>
        <v>0</v>
      </c>
      <c r="AE102" s="14">
        <f>IF(AND(OR($D102="収入",$D102="振替",$D102="残高調整",$D102="借入",$D102="貯金"),$C102="実施",$E102="夫銀行"),$J102,0)</f>
        <v>0</v>
      </c>
      <c r="AF102" s="14">
        <f>IF(AND(OR($D102="支出",$D102="振替",$D102="残高調整",$D102="貯金"),$C102="実施",$F102="夫銀行"),$J102,0)</f>
        <v>0</v>
      </c>
      <c r="AG102" s="14">
        <f>IF(AND(OR($D102="収入",$D102="振替",$D102="残高調整",$D102="借入",$D102="貯金"),$C102="実施",$E102="妻銀行"),$J102,0)</f>
        <v>0</v>
      </c>
      <c r="AH102" s="14">
        <f>IF(AND(OR($D102="支出",$D102="振替",$D102="残高調整",$D102="貯金"),$C102="実施",$F102="妻銀行"),$J102,0)</f>
        <v>0</v>
      </c>
      <c r="AI102" s="14">
        <f t="shared" si="12"/>
        <v>0</v>
      </c>
      <c r="AJ102" s="14">
        <f t="shared" si="13"/>
        <v>0</v>
      </c>
    </row>
    <row r="103" spans="1:36" x14ac:dyDescent="0.4">
      <c r="A103" s="3">
        <v>45107</v>
      </c>
      <c r="B103" s="13" t="str">
        <f t="shared" si="16"/>
        <v>金</v>
      </c>
      <c r="C103" s="13" t="s">
        <v>11</v>
      </c>
      <c r="D103" s="13" t="s">
        <v>25</v>
      </c>
      <c r="E103" s="4"/>
      <c r="F103" s="4" t="s">
        <v>145</v>
      </c>
      <c r="G103" s="4" t="s">
        <v>36</v>
      </c>
      <c r="H103" s="4" t="s">
        <v>109</v>
      </c>
      <c r="I103" s="4"/>
      <c r="J103" s="14">
        <v>5000</v>
      </c>
      <c r="K103" s="14">
        <f t="shared" si="21"/>
        <v>1793804</v>
      </c>
      <c r="L103" s="14">
        <f>L102+収支明細_完成!$Y103-収支明細_完成!$Z103</f>
        <v>1072804</v>
      </c>
      <c r="M103" s="14">
        <f t="shared" si="17"/>
        <v>0</v>
      </c>
      <c r="N103" s="14">
        <f t="shared" si="18"/>
        <v>5000</v>
      </c>
      <c r="O103" s="14">
        <f>IF(AND(OR($D103="収入",$D103="振替",$D103="残高調整",$D103="借入",$D103="貯金"),$C103="予算",$E103="夫現金"),$J103,0)</f>
        <v>0</v>
      </c>
      <c r="P103" s="14">
        <f>IF(AND(OR($D103="支出",$D103="振替",$D103="残高調整",$D103="貯金"),$C103="予算",$F103="夫現金"),$J103,0)</f>
        <v>0</v>
      </c>
      <c r="Q103" s="14">
        <f>IF(AND(OR($D103="収入",$D103="振替",$D103="残高調整",$D103="借入",$D103="貯金"),$C103="予算",$E103="妻現金"),$J103,0)</f>
        <v>0</v>
      </c>
      <c r="R103" s="14">
        <f>IF(AND(OR($D103="支出",$D103="振替",$D103="残高調整",$D103="貯金"),$C103="予算",$F103="妻現金"),$J103,0)</f>
        <v>0</v>
      </c>
      <c r="S103" s="14">
        <f>IF(AND(OR($D103="収入",$D103="振替",$D103="残高調整",$D103="借入",$D103="貯金"),$C103="予算",$E103="夫銀行"),$J103,0)</f>
        <v>0</v>
      </c>
      <c r="T103" s="14">
        <f>IF(AND(OR($D103="支出",$D103="振替",$D103="残高調整",$D103="貯金"),$C103="予算",$F103="夫銀行"),$J103,0)</f>
        <v>5000</v>
      </c>
      <c r="U103" s="14">
        <f>IF(AND(OR($D103="収入",$D103="振替",$D103="残高調整",$D103="借入",$D103="貯金"),$C103="予算",$E103="妻銀行"),$J103,0)</f>
        <v>0</v>
      </c>
      <c r="V103" s="14">
        <f>IF(AND(OR($D103="支出",$D103="振替",$D103="残高調整",$D103="貯金"),$C103="予算",$F103="妻銀行"),$J103,0)</f>
        <v>0</v>
      </c>
      <c r="W103" s="14">
        <f t="shared" si="14"/>
        <v>0</v>
      </c>
      <c r="X103" s="14">
        <f t="shared" si="15"/>
        <v>0</v>
      </c>
      <c r="Y103" s="14">
        <f t="shared" si="19"/>
        <v>0</v>
      </c>
      <c r="Z103" s="14">
        <f t="shared" si="20"/>
        <v>0</v>
      </c>
      <c r="AA103" s="14">
        <f>IF(AND(OR($D103="収入",$D103="振替",$D103="残高調整",$D103="借入",$D103="貯金"),$C103="実施",$E103="夫現金"),$J103,0)</f>
        <v>0</v>
      </c>
      <c r="AB103" s="14">
        <f>IF(AND(OR($D103="支出",$D103="振替",$D103="残高調整",$D103="貯金"),$C103="実施",$F103="夫現金"),$J103,0)</f>
        <v>0</v>
      </c>
      <c r="AC103" s="14">
        <f>IF(AND(OR($D103="収入",$D103="振替",$D103="残高調整",$D103="借入",$D103="貯金"),$C103="実施",$E103="妻現金"),$J103,0)</f>
        <v>0</v>
      </c>
      <c r="AD103" s="14">
        <f>IF(AND(OR($D103="支出",$D103="振替",$D103="残高調整",$D103="貯金"),$C103="実施",$F103="妻現金"),$J103,0)</f>
        <v>0</v>
      </c>
      <c r="AE103" s="14">
        <f>IF(AND(OR($D103="収入",$D103="振替",$D103="残高調整",$D103="借入",$D103="貯金"),$C103="実施",$E103="夫銀行"),$J103,0)</f>
        <v>0</v>
      </c>
      <c r="AF103" s="14">
        <f>IF(AND(OR($D103="支出",$D103="振替",$D103="残高調整",$D103="貯金"),$C103="実施",$F103="夫銀行"),$J103,0)</f>
        <v>0</v>
      </c>
      <c r="AG103" s="14">
        <f>IF(AND(OR($D103="収入",$D103="振替",$D103="残高調整",$D103="借入",$D103="貯金"),$C103="実施",$E103="妻銀行"),$J103,0)</f>
        <v>0</v>
      </c>
      <c r="AH103" s="14">
        <f>IF(AND(OR($D103="支出",$D103="振替",$D103="残高調整",$D103="貯金"),$C103="実施",$F103="妻銀行"),$J103,0)</f>
        <v>0</v>
      </c>
      <c r="AI103" s="14">
        <f t="shared" si="12"/>
        <v>0</v>
      </c>
      <c r="AJ103" s="14">
        <f t="shared" si="13"/>
        <v>0</v>
      </c>
    </row>
    <row r="104" spans="1:36" x14ac:dyDescent="0.4">
      <c r="A104" s="3">
        <v>45107</v>
      </c>
      <c r="B104" s="13" t="str">
        <f t="shared" si="16"/>
        <v>金</v>
      </c>
      <c r="C104" s="13" t="s">
        <v>11</v>
      </c>
      <c r="D104" s="13" t="s">
        <v>25</v>
      </c>
      <c r="E104" s="4"/>
      <c r="F104" s="4" t="s">
        <v>145</v>
      </c>
      <c r="G104" s="4" t="s">
        <v>41</v>
      </c>
      <c r="H104" s="4" t="s">
        <v>112</v>
      </c>
      <c r="I104" s="4"/>
      <c r="J104" s="14">
        <v>35000</v>
      </c>
      <c r="K104" s="14">
        <f t="shared" si="21"/>
        <v>1758804</v>
      </c>
      <c r="L104" s="14">
        <f>L103+収支明細_完成!$Y104-収支明細_完成!$Z104</f>
        <v>1072804</v>
      </c>
      <c r="M104" s="14">
        <f t="shared" si="17"/>
        <v>0</v>
      </c>
      <c r="N104" s="14">
        <f t="shared" si="18"/>
        <v>35000</v>
      </c>
      <c r="O104" s="14">
        <f>IF(AND(OR($D104="収入",$D104="振替",$D104="残高調整",$D104="借入",$D104="貯金"),$C104="予算",$E104="夫現金"),$J104,0)</f>
        <v>0</v>
      </c>
      <c r="P104" s="14">
        <f>IF(AND(OR($D104="支出",$D104="振替",$D104="残高調整",$D104="貯金"),$C104="予算",$F104="夫現金"),$J104,0)</f>
        <v>0</v>
      </c>
      <c r="Q104" s="14">
        <f>IF(AND(OR($D104="収入",$D104="振替",$D104="残高調整",$D104="借入",$D104="貯金"),$C104="予算",$E104="妻現金"),$J104,0)</f>
        <v>0</v>
      </c>
      <c r="R104" s="14">
        <f>IF(AND(OR($D104="支出",$D104="振替",$D104="残高調整",$D104="貯金"),$C104="予算",$F104="妻現金"),$J104,0)</f>
        <v>0</v>
      </c>
      <c r="S104" s="14">
        <f>IF(AND(OR($D104="収入",$D104="振替",$D104="残高調整",$D104="借入",$D104="貯金"),$C104="予算",$E104="夫銀行"),$J104,0)</f>
        <v>0</v>
      </c>
      <c r="T104" s="14">
        <f>IF(AND(OR($D104="支出",$D104="振替",$D104="残高調整",$D104="貯金"),$C104="予算",$F104="夫銀行"),$J104,0)</f>
        <v>35000</v>
      </c>
      <c r="U104" s="14">
        <f>IF(AND(OR($D104="収入",$D104="振替",$D104="残高調整",$D104="借入",$D104="貯金"),$C104="予算",$E104="妻銀行"),$J104,0)</f>
        <v>0</v>
      </c>
      <c r="V104" s="14">
        <f>IF(AND(OR($D104="支出",$D104="振替",$D104="残高調整",$D104="貯金"),$C104="予算",$F104="妻銀行"),$J104,0)</f>
        <v>0</v>
      </c>
      <c r="W104" s="14">
        <f t="shared" si="14"/>
        <v>0</v>
      </c>
      <c r="X104" s="14">
        <f t="shared" si="15"/>
        <v>0</v>
      </c>
      <c r="Y104" s="14">
        <f t="shared" si="19"/>
        <v>0</v>
      </c>
      <c r="Z104" s="14">
        <f t="shared" si="20"/>
        <v>0</v>
      </c>
      <c r="AA104" s="14">
        <f>IF(AND(OR($D104="収入",$D104="振替",$D104="残高調整",$D104="借入",$D104="貯金"),$C104="実施",$E104="夫現金"),$J104,0)</f>
        <v>0</v>
      </c>
      <c r="AB104" s="14">
        <f>IF(AND(OR($D104="支出",$D104="振替",$D104="残高調整",$D104="貯金"),$C104="実施",$F104="夫現金"),$J104,0)</f>
        <v>0</v>
      </c>
      <c r="AC104" s="14">
        <f>IF(AND(OR($D104="収入",$D104="振替",$D104="残高調整",$D104="借入",$D104="貯金"),$C104="実施",$E104="妻現金"),$J104,0)</f>
        <v>0</v>
      </c>
      <c r="AD104" s="14">
        <f>IF(AND(OR($D104="支出",$D104="振替",$D104="残高調整",$D104="貯金"),$C104="実施",$F104="妻現金"),$J104,0)</f>
        <v>0</v>
      </c>
      <c r="AE104" s="14">
        <f>IF(AND(OR($D104="収入",$D104="振替",$D104="残高調整",$D104="借入",$D104="貯金"),$C104="実施",$E104="夫銀行"),$J104,0)</f>
        <v>0</v>
      </c>
      <c r="AF104" s="14">
        <f>IF(AND(OR($D104="支出",$D104="振替",$D104="残高調整",$D104="貯金"),$C104="実施",$F104="夫銀行"),$J104,0)</f>
        <v>0</v>
      </c>
      <c r="AG104" s="14">
        <f>IF(AND(OR($D104="収入",$D104="振替",$D104="残高調整",$D104="借入",$D104="貯金"),$C104="実施",$E104="妻銀行"),$J104,0)</f>
        <v>0</v>
      </c>
      <c r="AH104" s="14">
        <f>IF(AND(OR($D104="支出",$D104="振替",$D104="残高調整",$D104="貯金"),$C104="実施",$F104="妻銀行"),$J104,0)</f>
        <v>0</v>
      </c>
      <c r="AI104" s="14">
        <f t="shared" si="12"/>
        <v>0</v>
      </c>
      <c r="AJ104" s="14">
        <f t="shared" si="13"/>
        <v>0</v>
      </c>
    </row>
    <row r="105" spans="1:36" x14ac:dyDescent="0.4">
      <c r="A105" s="3">
        <v>45107</v>
      </c>
      <c r="B105" s="13" t="str">
        <f t="shared" si="16"/>
        <v>金</v>
      </c>
      <c r="C105" s="13" t="s">
        <v>11</v>
      </c>
      <c r="D105" s="13" t="s">
        <v>25</v>
      </c>
      <c r="E105" s="4"/>
      <c r="F105" s="4" t="s">
        <v>145</v>
      </c>
      <c r="G105" s="4" t="s">
        <v>41</v>
      </c>
      <c r="H105" s="4" t="s">
        <v>113</v>
      </c>
      <c r="I105" s="4"/>
      <c r="J105" s="14">
        <v>34000</v>
      </c>
      <c r="K105" s="14">
        <f t="shared" si="21"/>
        <v>1724804</v>
      </c>
      <c r="L105" s="14">
        <f>L104+収支明細_完成!$Y105-収支明細_完成!$Z105</f>
        <v>1072804</v>
      </c>
      <c r="M105" s="14">
        <f t="shared" si="17"/>
        <v>0</v>
      </c>
      <c r="N105" s="14">
        <f t="shared" si="18"/>
        <v>34000</v>
      </c>
      <c r="O105" s="14">
        <f>IF(AND(OR($D105="収入",$D105="振替",$D105="残高調整",$D105="借入",$D105="貯金"),$C105="予算",$E105="夫現金"),$J105,0)</f>
        <v>0</v>
      </c>
      <c r="P105" s="14">
        <f>IF(AND(OR($D105="支出",$D105="振替",$D105="残高調整",$D105="貯金"),$C105="予算",$F105="夫現金"),$J105,0)</f>
        <v>0</v>
      </c>
      <c r="Q105" s="14">
        <f>IF(AND(OR($D105="収入",$D105="振替",$D105="残高調整",$D105="借入",$D105="貯金"),$C105="予算",$E105="妻現金"),$J105,0)</f>
        <v>0</v>
      </c>
      <c r="R105" s="14">
        <f>IF(AND(OR($D105="支出",$D105="振替",$D105="残高調整",$D105="貯金"),$C105="予算",$F105="妻現金"),$J105,0)</f>
        <v>0</v>
      </c>
      <c r="S105" s="14">
        <f>IF(AND(OR($D105="収入",$D105="振替",$D105="残高調整",$D105="借入",$D105="貯金"),$C105="予算",$E105="夫銀行"),$J105,0)</f>
        <v>0</v>
      </c>
      <c r="T105" s="14">
        <f>IF(AND(OR($D105="支出",$D105="振替",$D105="残高調整",$D105="貯金"),$C105="予算",$F105="夫銀行"),$J105,0)</f>
        <v>34000</v>
      </c>
      <c r="U105" s="14">
        <f>IF(AND(OR($D105="収入",$D105="振替",$D105="残高調整",$D105="借入",$D105="貯金"),$C105="予算",$E105="妻銀行"),$J105,0)</f>
        <v>0</v>
      </c>
      <c r="V105" s="14">
        <f>IF(AND(OR($D105="支出",$D105="振替",$D105="残高調整",$D105="貯金"),$C105="予算",$F105="妻銀行"),$J105,0)</f>
        <v>0</v>
      </c>
      <c r="W105" s="14">
        <f t="shared" si="14"/>
        <v>0</v>
      </c>
      <c r="X105" s="14">
        <f t="shared" si="15"/>
        <v>0</v>
      </c>
      <c r="Y105" s="14">
        <f t="shared" si="19"/>
        <v>0</v>
      </c>
      <c r="Z105" s="14">
        <f t="shared" si="20"/>
        <v>0</v>
      </c>
      <c r="AA105" s="14">
        <f>IF(AND(OR($D105="収入",$D105="振替",$D105="残高調整",$D105="借入",$D105="貯金"),$C105="実施",$E105="夫現金"),$J105,0)</f>
        <v>0</v>
      </c>
      <c r="AB105" s="14">
        <f>IF(AND(OR($D105="支出",$D105="振替",$D105="残高調整",$D105="貯金"),$C105="実施",$F105="夫現金"),$J105,0)</f>
        <v>0</v>
      </c>
      <c r="AC105" s="14">
        <f>IF(AND(OR($D105="収入",$D105="振替",$D105="残高調整",$D105="借入",$D105="貯金"),$C105="実施",$E105="妻現金"),$J105,0)</f>
        <v>0</v>
      </c>
      <c r="AD105" s="14">
        <f>IF(AND(OR($D105="支出",$D105="振替",$D105="残高調整",$D105="貯金"),$C105="実施",$F105="妻現金"),$J105,0)</f>
        <v>0</v>
      </c>
      <c r="AE105" s="14">
        <f>IF(AND(OR($D105="収入",$D105="振替",$D105="残高調整",$D105="借入",$D105="貯金"),$C105="実施",$E105="夫銀行"),$J105,0)</f>
        <v>0</v>
      </c>
      <c r="AF105" s="14">
        <f>IF(AND(OR($D105="支出",$D105="振替",$D105="残高調整",$D105="貯金"),$C105="実施",$F105="夫銀行"),$J105,0)</f>
        <v>0</v>
      </c>
      <c r="AG105" s="14">
        <f>IF(AND(OR($D105="収入",$D105="振替",$D105="残高調整",$D105="借入",$D105="貯金"),$C105="実施",$E105="妻銀行"),$J105,0)</f>
        <v>0</v>
      </c>
      <c r="AH105" s="14">
        <f>IF(AND(OR($D105="支出",$D105="振替",$D105="残高調整",$D105="貯金"),$C105="実施",$F105="妻銀行"),$J105,0)</f>
        <v>0</v>
      </c>
      <c r="AI105" s="14">
        <f t="shared" si="12"/>
        <v>0</v>
      </c>
      <c r="AJ105" s="14">
        <f t="shared" si="13"/>
        <v>0</v>
      </c>
    </row>
    <row r="106" spans="1:36" x14ac:dyDescent="0.4">
      <c r="A106" s="3">
        <v>45107</v>
      </c>
      <c r="B106" s="13" t="str">
        <f t="shared" si="16"/>
        <v>金</v>
      </c>
      <c r="C106" s="13" t="s">
        <v>11</v>
      </c>
      <c r="D106" s="13" t="s">
        <v>15</v>
      </c>
      <c r="E106" s="4" t="s">
        <v>15</v>
      </c>
      <c r="F106" s="4" t="s">
        <v>160</v>
      </c>
      <c r="G106" s="4" t="s">
        <v>15</v>
      </c>
      <c r="H106" s="4"/>
      <c r="I106" s="4"/>
      <c r="J106" s="14">
        <v>30000</v>
      </c>
      <c r="K106" s="14">
        <f>K105+SUM(M106,Y106)-SUM(N106,Z106)</f>
        <v>1724804</v>
      </c>
      <c r="L106" s="14">
        <f>L105+収支明細_完成!$Y106-収支明細_完成!$Z106</f>
        <v>1072804</v>
      </c>
      <c r="M106" s="14">
        <f>SUMPRODUCT((MOD(COLUMN($O106:$X106),2)=1)*($O106:$X106))</f>
        <v>30000</v>
      </c>
      <c r="N106" s="14">
        <f>SUMPRODUCT((MOD(COLUMN($O106:$X106),2)=0)*($O106:$X106))</f>
        <v>30000</v>
      </c>
      <c r="O106" s="14">
        <f>IF(AND(OR($D106="収入",$D106="振替",$D106="残高調整",$D106="借入",$D106="貯金"),$C106="予算",$E106="夫現金"),$J106,0)</f>
        <v>0</v>
      </c>
      <c r="P106" s="14">
        <f>IF(AND(OR($D106="支出",$D106="振替",$D106="残高調整",$D106="貯金"),$C106="予算",$F106="夫現金"),$J106,0)</f>
        <v>0</v>
      </c>
      <c r="Q106" s="14">
        <f>IF(AND(OR($D106="収入",$D106="振替",$D106="残高調整",$D106="借入",$D106="貯金"),$C106="予算",$E106="妻現金"),$J106,0)</f>
        <v>0</v>
      </c>
      <c r="R106" s="14">
        <f>IF(AND(OR($D106="支出",$D106="振替",$D106="残高調整",$D106="貯金"),$C106="予算",$F106="妻現金"),$J106,0)</f>
        <v>0</v>
      </c>
      <c r="S106" s="14">
        <f>IF(AND(OR($D106="収入",$D106="振替",$D106="残高調整",$D106="借入",$D106="貯金"),$C106="予算",$E106="夫銀行"),$J106,0)</f>
        <v>0</v>
      </c>
      <c r="T106" s="14">
        <f>IF(AND(OR($D106="支出",$D106="振替",$D106="残高調整",$D106="貯金"),$C106="予算",$F106="夫銀行"),$J106,0)</f>
        <v>0</v>
      </c>
      <c r="U106" s="14">
        <f>IF(AND(OR($D106="収入",$D106="振替",$D106="残高調整",$D106="借入",$D106="貯金"),$C106="予算",$E106="妻銀行"),$J106,0)</f>
        <v>0</v>
      </c>
      <c r="V106" s="14">
        <f>IF(AND(OR($D106="支出",$D106="振替",$D106="残高調整",$D106="貯金"),$C106="予算",$F106="妻銀行"),$J106,0)</f>
        <v>30000</v>
      </c>
      <c r="W106" s="14">
        <f t="shared" si="14"/>
        <v>30000</v>
      </c>
      <c r="X106" s="14">
        <f t="shared" si="15"/>
        <v>0</v>
      </c>
      <c r="Y106" s="14">
        <f>SUMPRODUCT((MOD(COLUMN($AA106:$AJ106),2)=1)*($AA106:$AJ106))</f>
        <v>0</v>
      </c>
      <c r="Z106" s="14">
        <f>SUMPRODUCT((MOD(COLUMN($AA106:$AJ106),2)=0)*($AA106:$AJ106))</f>
        <v>0</v>
      </c>
      <c r="AA106" s="14">
        <f>IF(AND(OR($D106="収入",$D106="振替",$D106="残高調整",$D106="借入",$D106="貯金"),$C106="実施",$E106="夫現金"),$J106,0)</f>
        <v>0</v>
      </c>
      <c r="AB106" s="14">
        <f>IF(AND(OR($D106="支出",$D106="振替",$D106="残高調整",$D106="貯金"),$C106="実施",$F106="夫現金"),$J106,0)</f>
        <v>0</v>
      </c>
      <c r="AC106" s="14">
        <f>IF(AND(OR($D106="収入",$D106="振替",$D106="残高調整",$D106="借入",$D106="貯金"),$C106="実施",$E106="妻現金"),$J106,0)</f>
        <v>0</v>
      </c>
      <c r="AD106" s="14">
        <f>IF(AND(OR($D106="支出",$D106="振替",$D106="残高調整",$D106="貯金"),$C106="実施",$F106="妻現金"),$J106,0)</f>
        <v>0</v>
      </c>
      <c r="AE106" s="14">
        <f>IF(AND(OR($D106="収入",$D106="振替",$D106="残高調整",$D106="借入",$D106="貯金"),$C106="実施",$E106="夫銀行"),$J106,0)</f>
        <v>0</v>
      </c>
      <c r="AF106" s="14">
        <f>IF(AND(OR($D106="支出",$D106="振替",$D106="残高調整",$D106="貯金"),$C106="実施",$F106="夫銀行"),$J106,0)</f>
        <v>0</v>
      </c>
      <c r="AG106" s="14">
        <f>IF(AND(OR($D106="収入",$D106="振替",$D106="残高調整",$D106="借入",$D106="貯金"),$C106="実施",$E106="妻銀行"),$J106,0)</f>
        <v>0</v>
      </c>
      <c r="AH106" s="14">
        <f>IF(AND(OR($D106="支出",$D106="振替",$D106="残高調整",$D106="貯金"),$C106="実施",$F106="妻銀行"),$J106,0)</f>
        <v>0</v>
      </c>
      <c r="AI106" s="14">
        <f t="shared" si="12"/>
        <v>0</v>
      </c>
      <c r="AJ106" s="14">
        <f t="shared" si="13"/>
        <v>0</v>
      </c>
    </row>
    <row r="107" spans="1:36" x14ac:dyDescent="0.4">
      <c r="A107" s="3">
        <v>45108</v>
      </c>
      <c r="B107" s="13" t="str">
        <f t="shared" si="16"/>
        <v>土</v>
      </c>
      <c r="C107" s="13" t="s">
        <v>11</v>
      </c>
      <c r="D107" s="13" t="s">
        <v>25</v>
      </c>
      <c r="E107" s="4" t="s">
        <v>144</v>
      </c>
      <c r="F107" s="4" t="s">
        <v>145</v>
      </c>
      <c r="G107" s="4" t="s">
        <v>131</v>
      </c>
      <c r="H107" s="4" t="s">
        <v>156</v>
      </c>
      <c r="I107" s="4" t="s">
        <v>157</v>
      </c>
      <c r="J107" s="14">
        <v>30000</v>
      </c>
      <c r="K107" s="14">
        <f>K105+SUM(M107,Y107)-SUM(N107,Z107)</f>
        <v>1694804</v>
      </c>
      <c r="L107" s="14">
        <f>L105+収支明細_完成!$Y107-収支明細_完成!$Z107</f>
        <v>1072804</v>
      </c>
      <c r="M107" s="14">
        <f t="shared" si="17"/>
        <v>0</v>
      </c>
      <c r="N107" s="14">
        <f t="shared" si="18"/>
        <v>30000</v>
      </c>
      <c r="O107" s="14">
        <f>IF(AND(OR($D107="収入",$D107="振替",$D107="残高調整",$D107="借入",$D107="貯金"),$C107="予算",$E107="夫現金"),$J107,0)</f>
        <v>0</v>
      </c>
      <c r="P107" s="14">
        <f>IF(AND(OR($D107="支出",$D107="振替",$D107="残高調整",$D107="貯金"),$C107="予算",$F107="夫現金"),$J107,0)</f>
        <v>0</v>
      </c>
      <c r="Q107" s="14">
        <f>IF(AND(OR($D107="収入",$D107="振替",$D107="残高調整",$D107="借入",$D107="貯金"),$C107="予算",$E107="妻現金"),$J107,0)</f>
        <v>0</v>
      </c>
      <c r="R107" s="14">
        <f>IF(AND(OR($D107="支出",$D107="振替",$D107="残高調整",$D107="貯金"),$C107="予算",$F107="妻現金"),$J107,0)</f>
        <v>0</v>
      </c>
      <c r="S107" s="14">
        <f>IF(AND(OR($D107="収入",$D107="振替",$D107="残高調整",$D107="借入",$D107="貯金"),$C107="予算",$E107="夫銀行"),$J107,0)</f>
        <v>0</v>
      </c>
      <c r="T107" s="14">
        <f>IF(AND(OR($D107="支出",$D107="振替",$D107="残高調整",$D107="貯金"),$C107="予算",$F107="夫銀行"),$J107,0)</f>
        <v>30000</v>
      </c>
      <c r="U107" s="14">
        <f>IF(AND(OR($D107="収入",$D107="振替",$D107="残高調整",$D107="借入",$D107="貯金"),$C107="予算",$E107="妻銀行"),$J107,0)</f>
        <v>0</v>
      </c>
      <c r="V107" s="14">
        <f>IF(AND(OR($D107="支出",$D107="振替",$D107="残高調整",$D107="貯金"),$C107="予算",$F107="妻銀行"),$J107,0)</f>
        <v>0</v>
      </c>
      <c r="W107" s="14">
        <f t="shared" si="14"/>
        <v>0</v>
      </c>
      <c r="X107" s="14">
        <f t="shared" si="15"/>
        <v>0</v>
      </c>
      <c r="Y107" s="14">
        <f t="shared" si="19"/>
        <v>0</v>
      </c>
      <c r="Z107" s="14">
        <f t="shared" si="20"/>
        <v>0</v>
      </c>
      <c r="AA107" s="14">
        <f>IF(AND(OR($D107="収入",$D107="振替",$D107="残高調整",$D107="借入",$D107="貯金"),$C107="実施",$E107="夫現金"),$J107,0)</f>
        <v>0</v>
      </c>
      <c r="AB107" s="14">
        <f>IF(AND(OR($D107="支出",$D107="振替",$D107="残高調整",$D107="貯金"),$C107="実施",$F107="夫現金"),$J107,0)</f>
        <v>0</v>
      </c>
      <c r="AC107" s="14">
        <f>IF(AND(OR($D107="収入",$D107="振替",$D107="残高調整",$D107="借入",$D107="貯金"),$C107="実施",$E107="妻現金"),$J107,0)</f>
        <v>0</v>
      </c>
      <c r="AD107" s="14">
        <f>IF(AND(OR($D107="支出",$D107="振替",$D107="残高調整",$D107="貯金"),$C107="実施",$F107="妻現金"),$J107,0)</f>
        <v>0</v>
      </c>
      <c r="AE107" s="14">
        <f>IF(AND(OR($D107="収入",$D107="振替",$D107="残高調整",$D107="借入",$D107="貯金"),$C107="実施",$E107="夫銀行"),$J107,0)</f>
        <v>0</v>
      </c>
      <c r="AF107" s="14">
        <f>IF(AND(OR($D107="支出",$D107="振替",$D107="残高調整",$D107="貯金"),$C107="実施",$F107="夫銀行"),$J107,0)</f>
        <v>0</v>
      </c>
      <c r="AG107" s="14">
        <f>IF(AND(OR($D107="収入",$D107="振替",$D107="残高調整",$D107="借入",$D107="貯金"),$C107="実施",$E107="妻銀行"),$J107,0)</f>
        <v>0</v>
      </c>
      <c r="AH107" s="14">
        <f>IF(AND(OR($D107="支出",$D107="振替",$D107="残高調整",$D107="貯金"),$C107="実施",$F107="妻銀行"),$J107,0)</f>
        <v>0</v>
      </c>
      <c r="AI107" s="14">
        <f t="shared" si="12"/>
        <v>0</v>
      </c>
      <c r="AJ107" s="14">
        <f t="shared" si="13"/>
        <v>0</v>
      </c>
    </row>
    <row r="108" spans="1:36" x14ac:dyDescent="0.4">
      <c r="A108" s="3">
        <v>45108</v>
      </c>
      <c r="B108" s="13" t="str">
        <f t="shared" si="16"/>
        <v>土</v>
      </c>
      <c r="C108" s="13" t="s">
        <v>11</v>
      </c>
      <c r="D108" s="13" t="s">
        <v>25</v>
      </c>
      <c r="E108" s="4" t="s">
        <v>159</v>
      </c>
      <c r="F108" s="4" t="s">
        <v>145</v>
      </c>
      <c r="G108" s="4" t="s">
        <v>131</v>
      </c>
      <c r="H108" s="4" t="s">
        <v>171</v>
      </c>
      <c r="I108" s="4" t="s">
        <v>172</v>
      </c>
      <c r="J108" s="14">
        <v>15000</v>
      </c>
      <c r="K108" s="14">
        <f t="shared" si="21"/>
        <v>1679804</v>
      </c>
      <c r="L108" s="14">
        <f>L107+収支明細_完成!$Y108-収支明細_完成!$Z108</f>
        <v>1072804</v>
      </c>
      <c r="M108" s="14">
        <f t="shared" si="17"/>
        <v>0</v>
      </c>
      <c r="N108" s="14">
        <f t="shared" si="18"/>
        <v>15000</v>
      </c>
      <c r="O108" s="14">
        <f>IF(AND(OR($D108="収入",$D108="振替",$D108="残高調整",$D108="借入",$D108="貯金"),$C108="予算",$E108="夫現金"),$J108,0)</f>
        <v>0</v>
      </c>
      <c r="P108" s="14">
        <f>IF(AND(OR($D108="支出",$D108="振替",$D108="残高調整",$D108="貯金"),$C108="予算",$F108="夫現金"),$J108,0)</f>
        <v>0</v>
      </c>
      <c r="Q108" s="14">
        <f>IF(AND(OR($D108="収入",$D108="振替",$D108="残高調整",$D108="借入",$D108="貯金"),$C108="予算",$E108="妻現金"),$J108,0)</f>
        <v>0</v>
      </c>
      <c r="R108" s="14">
        <f>IF(AND(OR($D108="支出",$D108="振替",$D108="残高調整",$D108="貯金"),$C108="予算",$F108="妻現金"),$J108,0)</f>
        <v>0</v>
      </c>
      <c r="S108" s="14">
        <f>IF(AND(OR($D108="収入",$D108="振替",$D108="残高調整",$D108="借入",$D108="貯金"),$C108="予算",$E108="夫銀行"),$J108,0)</f>
        <v>0</v>
      </c>
      <c r="T108" s="14">
        <f>IF(AND(OR($D108="支出",$D108="振替",$D108="残高調整",$D108="貯金"),$C108="予算",$F108="夫銀行"),$J108,0)</f>
        <v>15000</v>
      </c>
      <c r="U108" s="14">
        <f>IF(AND(OR($D108="収入",$D108="振替",$D108="残高調整",$D108="借入",$D108="貯金"),$C108="予算",$E108="妻銀行"),$J108,0)</f>
        <v>0</v>
      </c>
      <c r="V108" s="14">
        <f>IF(AND(OR($D108="支出",$D108="振替",$D108="残高調整",$D108="貯金"),$C108="予算",$F108="妻銀行"),$J108,0)</f>
        <v>0</v>
      </c>
      <c r="W108" s="14">
        <f t="shared" si="14"/>
        <v>0</v>
      </c>
      <c r="X108" s="14">
        <f t="shared" si="15"/>
        <v>0</v>
      </c>
      <c r="Y108" s="14">
        <f t="shared" si="19"/>
        <v>0</v>
      </c>
      <c r="Z108" s="14">
        <f t="shared" si="20"/>
        <v>0</v>
      </c>
      <c r="AA108" s="14">
        <f>IF(AND(OR($D108="収入",$D108="振替",$D108="残高調整",$D108="借入",$D108="貯金"),$C108="実施",$E108="夫現金"),$J108,0)</f>
        <v>0</v>
      </c>
      <c r="AB108" s="14">
        <f>IF(AND(OR($D108="支出",$D108="振替",$D108="残高調整",$D108="貯金"),$C108="実施",$F108="夫現金"),$J108,0)</f>
        <v>0</v>
      </c>
      <c r="AC108" s="14">
        <f>IF(AND(OR($D108="収入",$D108="振替",$D108="残高調整",$D108="借入",$D108="貯金"),$C108="実施",$E108="妻現金"),$J108,0)</f>
        <v>0</v>
      </c>
      <c r="AD108" s="14">
        <f>IF(AND(OR($D108="支出",$D108="振替",$D108="残高調整",$D108="貯金"),$C108="実施",$F108="妻現金"),$J108,0)</f>
        <v>0</v>
      </c>
      <c r="AE108" s="14">
        <f>IF(AND(OR($D108="収入",$D108="振替",$D108="残高調整",$D108="借入",$D108="貯金"),$C108="実施",$E108="夫銀行"),$J108,0)</f>
        <v>0</v>
      </c>
      <c r="AF108" s="14">
        <f>IF(AND(OR($D108="支出",$D108="振替",$D108="残高調整",$D108="貯金"),$C108="実施",$F108="夫銀行"),$J108,0)</f>
        <v>0</v>
      </c>
      <c r="AG108" s="14">
        <f>IF(AND(OR($D108="収入",$D108="振替",$D108="残高調整",$D108="借入",$D108="貯金"),$C108="実施",$E108="妻銀行"),$J108,0)</f>
        <v>0</v>
      </c>
      <c r="AH108" s="14">
        <f>IF(AND(OR($D108="支出",$D108="振替",$D108="残高調整",$D108="貯金"),$C108="実施",$F108="妻銀行"),$J108,0)</f>
        <v>0</v>
      </c>
      <c r="AI108" s="14">
        <f t="shared" si="12"/>
        <v>0</v>
      </c>
      <c r="AJ108" s="14">
        <f t="shared" si="13"/>
        <v>0</v>
      </c>
    </row>
    <row r="109" spans="1:36" x14ac:dyDescent="0.4">
      <c r="A109" s="3">
        <v>45108</v>
      </c>
      <c r="B109" s="13" t="str">
        <f t="shared" si="16"/>
        <v>土</v>
      </c>
      <c r="C109" s="13" t="s">
        <v>11</v>
      </c>
      <c r="D109" s="13" t="s">
        <v>25</v>
      </c>
      <c r="E109" s="4"/>
      <c r="F109" s="4" t="s">
        <v>145</v>
      </c>
      <c r="G109" s="4" t="s">
        <v>33</v>
      </c>
      <c r="H109" s="4" t="s">
        <v>103</v>
      </c>
      <c r="I109" s="4"/>
      <c r="J109" s="14">
        <v>35000</v>
      </c>
      <c r="K109" s="14">
        <f t="shared" si="21"/>
        <v>1644804</v>
      </c>
      <c r="L109" s="14">
        <f>L108+収支明細_完成!$Y109-収支明細_完成!$Z109</f>
        <v>1072804</v>
      </c>
      <c r="M109" s="14">
        <f t="shared" si="17"/>
        <v>0</v>
      </c>
      <c r="N109" s="14">
        <f t="shared" si="18"/>
        <v>35000</v>
      </c>
      <c r="O109" s="14">
        <f>IF(AND(OR($D109="収入",$D109="振替",$D109="残高調整",$D109="借入",$D109="貯金"),$C109="予算",$E109="夫現金"),$J109,0)</f>
        <v>0</v>
      </c>
      <c r="P109" s="14">
        <f>IF(AND(OR($D109="支出",$D109="振替",$D109="残高調整",$D109="貯金"),$C109="予算",$F109="夫現金"),$J109,0)</f>
        <v>0</v>
      </c>
      <c r="Q109" s="14">
        <f>IF(AND(OR($D109="収入",$D109="振替",$D109="残高調整",$D109="借入",$D109="貯金"),$C109="予算",$E109="妻現金"),$J109,0)</f>
        <v>0</v>
      </c>
      <c r="R109" s="14">
        <f>IF(AND(OR($D109="支出",$D109="振替",$D109="残高調整",$D109="貯金"),$C109="予算",$F109="妻現金"),$J109,0)</f>
        <v>0</v>
      </c>
      <c r="S109" s="14">
        <f>IF(AND(OR($D109="収入",$D109="振替",$D109="残高調整",$D109="借入",$D109="貯金"),$C109="予算",$E109="夫銀行"),$J109,0)</f>
        <v>0</v>
      </c>
      <c r="T109" s="14">
        <f>IF(AND(OR($D109="支出",$D109="振替",$D109="残高調整",$D109="貯金"),$C109="予算",$F109="夫銀行"),$J109,0)</f>
        <v>35000</v>
      </c>
      <c r="U109" s="14">
        <f>IF(AND(OR($D109="収入",$D109="振替",$D109="残高調整",$D109="借入",$D109="貯金"),$C109="予算",$E109="妻銀行"),$J109,0)</f>
        <v>0</v>
      </c>
      <c r="V109" s="14">
        <f>IF(AND(OR($D109="支出",$D109="振替",$D109="残高調整",$D109="貯金"),$C109="予算",$F109="妻銀行"),$J109,0)</f>
        <v>0</v>
      </c>
      <c r="W109" s="14">
        <f t="shared" si="14"/>
        <v>0</v>
      </c>
      <c r="X109" s="14">
        <f t="shared" si="15"/>
        <v>0</v>
      </c>
      <c r="Y109" s="14">
        <f t="shared" si="19"/>
        <v>0</v>
      </c>
      <c r="Z109" s="14">
        <f t="shared" si="20"/>
        <v>0</v>
      </c>
      <c r="AA109" s="14">
        <f>IF(AND(OR($D109="収入",$D109="振替",$D109="残高調整",$D109="借入",$D109="貯金"),$C109="実施",$E109="夫現金"),$J109,0)</f>
        <v>0</v>
      </c>
      <c r="AB109" s="14">
        <f>IF(AND(OR($D109="支出",$D109="振替",$D109="残高調整",$D109="貯金"),$C109="実施",$F109="夫現金"),$J109,0)</f>
        <v>0</v>
      </c>
      <c r="AC109" s="14">
        <f>IF(AND(OR($D109="収入",$D109="振替",$D109="残高調整",$D109="借入",$D109="貯金"),$C109="実施",$E109="妻現金"),$J109,0)</f>
        <v>0</v>
      </c>
      <c r="AD109" s="14">
        <f>IF(AND(OR($D109="支出",$D109="振替",$D109="残高調整",$D109="貯金"),$C109="実施",$F109="妻現金"),$J109,0)</f>
        <v>0</v>
      </c>
      <c r="AE109" s="14">
        <f>IF(AND(OR($D109="収入",$D109="振替",$D109="残高調整",$D109="借入",$D109="貯金"),$C109="実施",$E109="夫銀行"),$J109,0)</f>
        <v>0</v>
      </c>
      <c r="AF109" s="14">
        <f>IF(AND(OR($D109="支出",$D109="振替",$D109="残高調整",$D109="貯金"),$C109="実施",$F109="夫銀行"),$J109,0)</f>
        <v>0</v>
      </c>
      <c r="AG109" s="14">
        <f>IF(AND(OR($D109="収入",$D109="振替",$D109="残高調整",$D109="借入",$D109="貯金"),$C109="実施",$E109="妻銀行"),$J109,0)</f>
        <v>0</v>
      </c>
      <c r="AH109" s="14">
        <f>IF(AND(OR($D109="支出",$D109="振替",$D109="残高調整",$D109="貯金"),$C109="実施",$F109="妻銀行"),$J109,0)</f>
        <v>0</v>
      </c>
      <c r="AI109" s="14">
        <f t="shared" si="12"/>
        <v>0</v>
      </c>
      <c r="AJ109" s="14">
        <f t="shared" si="13"/>
        <v>0</v>
      </c>
    </row>
    <row r="110" spans="1:36" x14ac:dyDescent="0.4">
      <c r="A110" s="3">
        <v>45108</v>
      </c>
      <c r="B110" s="13" t="str">
        <f t="shared" si="16"/>
        <v>土</v>
      </c>
      <c r="C110" s="13" t="s">
        <v>11</v>
      </c>
      <c r="D110" s="13" t="s">
        <v>25</v>
      </c>
      <c r="E110" s="4"/>
      <c r="F110" s="4" t="s">
        <v>145</v>
      </c>
      <c r="G110" s="4" t="s">
        <v>34</v>
      </c>
      <c r="H110" s="4" t="s">
        <v>56</v>
      </c>
      <c r="I110" s="4"/>
      <c r="J110" s="14">
        <v>8000</v>
      </c>
      <c r="K110" s="14">
        <f t="shared" si="21"/>
        <v>1636804</v>
      </c>
      <c r="L110" s="14">
        <f>L109+収支明細_完成!$Y110-収支明細_完成!$Z110</f>
        <v>1072804</v>
      </c>
      <c r="M110" s="14">
        <f t="shared" si="17"/>
        <v>0</v>
      </c>
      <c r="N110" s="14">
        <f t="shared" si="18"/>
        <v>8000</v>
      </c>
      <c r="O110" s="14">
        <f>IF(AND(OR($D110="収入",$D110="振替",$D110="残高調整",$D110="借入",$D110="貯金"),$C110="予算",$E110="夫現金"),$J110,0)</f>
        <v>0</v>
      </c>
      <c r="P110" s="14">
        <f>IF(AND(OR($D110="支出",$D110="振替",$D110="残高調整",$D110="貯金"),$C110="予算",$F110="夫現金"),$J110,0)</f>
        <v>0</v>
      </c>
      <c r="Q110" s="14">
        <f>IF(AND(OR($D110="収入",$D110="振替",$D110="残高調整",$D110="借入",$D110="貯金"),$C110="予算",$E110="妻現金"),$J110,0)</f>
        <v>0</v>
      </c>
      <c r="R110" s="14">
        <f>IF(AND(OR($D110="支出",$D110="振替",$D110="残高調整",$D110="貯金"),$C110="予算",$F110="妻現金"),$J110,0)</f>
        <v>0</v>
      </c>
      <c r="S110" s="14">
        <f>IF(AND(OR($D110="収入",$D110="振替",$D110="残高調整",$D110="借入",$D110="貯金"),$C110="予算",$E110="夫銀行"),$J110,0)</f>
        <v>0</v>
      </c>
      <c r="T110" s="14">
        <f>IF(AND(OR($D110="支出",$D110="振替",$D110="残高調整",$D110="貯金"),$C110="予算",$F110="夫銀行"),$J110,0)</f>
        <v>8000</v>
      </c>
      <c r="U110" s="14">
        <f>IF(AND(OR($D110="収入",$D110="振替",$D110="残高調整",$D110="借入",$D110="貯金"),$C110="予算",$E110="妻銀行"),$J110,0)</f>
        <v>0</v>
      </c>
      <c r="V110" s="14">
        <f>IF(AND(OR($D110="支出",$D110="振替",$D110="残高調整",$D110="貯金"),$C110="予算",$F110="妻銀行"),$J110,0)</f>
        <v>0</v>
      </c>
      <c r="W110" s="14">
        <f t="shared" si="14"/>
        <v>0</v>
      </c>
      <c r="X110" s="14">
        <f t="shared" si="15"/>
        <v>0</v>
      </c>
      <c r="Y110" s="14">
        <f t="shared" si="19"/>
        <v>0</v>
      </c>
      <c r="Z110" s="14">
        <f t="shared" si="20"/>
        <v>0</v>
      </c>
      <c r="AA110" s="14">
        <f>IF(AND(OR($D110="収入",$D110="振替",$D110="残高調整",$D110="借入",$D110="貯金"),$C110="実施",$E110="夫現金"),$J110,0)</f>
        <v>0</v>
      </c>
      <c r="AB110" s="14">
        <f>IF(AND(OR($D110="支出",$D110="振替",$D110="残高調整",$D110="貯金"),$C110="実施",$F110="夫現金"),$J110,0)</f>
        <v>0</v>
      </c>
      <c r="AC110" s="14">
        <f>IF(AND(OR($D110="収入",$D110="振替",$D110="残高調整",$D110="借入",$D110="貯金"),$C110="実施",$E110="妻現金"),$J110,0)</f>
        <v>0</v>
      </c>
      <c r="AD110" s="14">
        <f>IF(AND(OR($D110="支出",$D110="振替",$D110="残高調整",$D110="貯金"),$C110="実施",$F110="妻現金"),$J110,0)</f>
        <v>0</v>
      </c>
      <c r="AE110" s="14">
        <f>IF(AND(OR($D110="収入",$D110="振替",$D110="残高調整",$D110="借入",$D110="貯金"),$C110="実施",$E110="夫銀行"),$J110,0)</f>
        <v>0</v>
      </c>
      <c r="AF110" s="14">
        <f>IF(AND(OR($D110="支出",$D110="振替",$D110="残高調整",$D110="貯金"),$C110="実施",$F110="夫銀行"),$J110,0)</f>
        <v>0</v>
      </c>
      <c r="AG110" s="14">
        <f>IF(AND(OR($D110="収入",$D110="振替",$D110="残高調整",$D110="借入",$D110="貯金"),$C110="実施",$E110="妻銀行"),$J110,0)</f>
        <v>0</v>
      </c>
      <c r="AH110" s="14">
        <f>IF(AND(OR($D110="支出",$D110="振替",$D110="残高調整",$D110="貯金"),$C110="実施",$F110="妻銀行"),$J110,0)</f>
        <v>0</v>
      </c>
      <c r="AI110" s="14">
        <f t="shared" si="12"/>
        <v>0</v>
      </c>
      <c r="AJ110" s="14">
        <f t="shared" si="13"/>
        <v>0</v>
      </c>
    </row>
    <row r="111" spans="1:36" x14ac:dyDescent="0.4">
      <c r="A111" s="3">
        <v>45127</v>
      </c>
      <c r="B111" s="13" t="str">
        <f t="shared" si="16"/>
        <v>木</v>
      </c>
      <c r="C111" s="13" t="s">
        <v>11</v>
      </c>
      <c r="D111" s="13" t="s">
        <v>25</v>
      </c>
      <c r="E111" s="4"/>
      <c r="F111" s="4" t="s">
        <v>145</v>
      </c>
      <c r="G111" s="4" t="s">
        <v>42</v>
      </c>
      <c r="H111" s="4" t="s">
        <v>104</v>
      </c>
      <c r="I111" s="4"/>
      <c r="J111" s="14">
        <v>20000</v>
      </c>
      <c r="K111" s="14">
        <f t="shared" si="21"/>
        <v>1616804</v>
      </c>
      <c r="L111" s="14">
        <f>L110+収支明細_完成!$Y111-収支明細_完成!$Z111</f>
        <v>1072804</v>
      </c>
      <c r="M111" s="14">
        <f t="shared" si="17"/>
        <v>0</v>
      </c>
      <c r="N111" s="14">
        <f t="shared" si="18"/>
        <v>20000</v>
      </c>
      <c r="O111" s="14">
        <f>IF(AND(OR($D111="収入",$D111="振替",$D111="残高調整",$D111="借入",$D111="貯金"),$C111="予算",$E111="夫現金"),$J111,0)</f>
        <v>0</v>
      </c>
      <c r="P111" s="14">
        <f>IF(AND(OR($D111="支出",$D111="振替",$D111="残高調整",$D111="貯金"),$C111="予算",$F111="夫現金"),$J111,0)</f>
        <v>0</v>
      </c>
      <c r="Q111" s="14">
        <f>IF(AND(OR($D111="収入",$D111="振替",$D111="残高調整",$D111="借入",$D111="貯金"),$C111="予算",$E111="妻現金"),$J111,0)</f>
        <v>0</v>
      </c>
      <c r="R111" s="14">
        <f>IF(AND(OR($D111="支出",$D111="振替",$D111="残高調整",$D111="貯金"),$C111="予算",$F111="妻現金"),$J111,0)</f>
        <v>0</v>
      </c>
      <c r="S111" s="14">
        <f>IF(AND(OR($D111="収入",$D111="振替",$D111="残高調整",$D111="借入",$D111="貯金"),$C111="予算",$E111="夫銀行"),$J111,0)</f>
        <v>0</v>
      </c>
      <c r="T111" s="14">
        <f>IF(AND(OR($D111="支出",$D111="振替",$D111="残高調整",$D111="貯金"),$C111="予算",$F111="夫銀行"),$J111,0)</f>
        <v>20000</v>
      </c>
      <c r="U111" s="14">
        <f>IF(AND(OR($D111="収入",$D111="振替",$D111="残高調整",$D111="借入",$D111="貯金"),$C111="予算",$E111="妻銀行"),$J111,0)</f>
        <v>0</v>
      </c>
      <c r="V111" s="14">
        <f>IF(AND(OR($D111="支出",$D111="振替",$D111="残高調整",$D111="貯金"),$C111="予算",$F111="妻銀行"),$J111,0)</f>
        <v>0</v>
      </c>
      <c r="W111" s="14">
        <f t="shared" si="14"/>
        <v>0</v>
      </c>
      <c r="X111" s="14">
        <f t="shared" si="15"/>
        <v>0</v>
      </c>
      <c r="Y111" s="14">
        <f t="shared" si="19"/>
        <v>0</v>
      </c>
      <c r="Z111" s="14">
        <f t="shared" si="20"/>
        <v>0</v>
      </c>
      <c r="AA111" s="14">
        <f>IF(AND(OR($D111="収入",$D111="振替",$D111="残高調整",$D111="借入",$D111="貯金"),$C111="実施",$E111="夫現金"),$J111,0)</f>
        <v>0</v>
      </c>
      <c r="AB111" s="14">
        <f>IF(AND(OR($D111="支出",$D111="振替",$D111="残高調整",$D111="貯金"),$C111="実施",$F111="夫現金"),$J111,0)</f>
        <v>0</v>
      </c>
      <c r="AC111" s="14">
        <f>IF(AND(OR($D111="収入",$D111="振替",$D111="残高調整",$D111="借入",$D111="貯金"),$C111="実施",$E111="妻現金"),$J111,0)</f>
        <v>0</v>
      </c>
      <c r="AD111" s="14">
        <f>IF(AND(OR($D111="支出",$D111="振替",$D111="残高調整",$D111="貯金"),$C111="実施",$F111="妻現金"),$J111,0)</f>
        <v>0</v>
      </c>
      <c r="AE111" s="14">
        <f>IF(AND(OR($D111="収入",$D111="振替",$D111="残高調整",$D111="借入",$D111="貯金"),$C111="実施",$E111="夫銀行"),$J111,0)</f>
        <v>0</v>
      </c>
      <c r="AF111" s="14">
        <f>IF(AND(OR($D111="支出",$D111="振替",$D111="残高調整",$D111="貯金"),$C111="実施",$F111="夫銀行"),$J111,0)</f>
        <v>0</v>
      </c>
      <c r="AG111" s="14">
        <f>IF(AND(OR($D111="収入",$D111="振替",$D111="残高調整",$D111="借入",$D111="貯金"),$C111="実施",$E111="妻銀行"),$J111,0)</f>
        <v>0</v>
      </c>
      <c r="AH111" s="14">
        <f>IF(AND(OR($D111="支出",$D111="振替",$D111="残高調整",$D111="貯金"),$C111="実施",$F111="妻銀行"),$J111,0)</f>
        <v>0</v>
      </c>
      <c r="AI111" s="14">
        <f t="shared" si="12"/>
        <v>0</v>
      </c>
      <c r="AJ111" s="14">
        <f t="shared" si="13"/>
        <v>0</v>
      </c>
    </row>
    <row r="112" spans="1:36" x14ac:dyDescent="0.4">
      <c r="A112" s="3">
        <v>45132</v>
      </c>
      <c r="B112" s="13" t="str">
        <f t="shared" si="16"/>
        <v>火</v>
      </c>
      <c r="C112" s="13" t="s">
        <v>11</v>
      </c>
      <c r="D112" s="13" t="s">
        <v>24</v>
      </c>
      <c r="E112" s="4" t="s">
        <v>145</v>
      </c>
      <c r="F112" s="4"/>
      <c r="G112" s="4" t="s">
        <v>30</v>
      </c>
      <c r="H112" s="4" t="s">
        <v>155</v>
      </c>
      <c r="I112" s="4"/>
      <c r="J112" s="14">
        <v>300000</v>
      </c>
      <c r="K112" s="14">
        <f t="shared" si="21"/>
        <v>1916804</v>
      </c>
      <c r="L112" s="14">
        <f>L111+収支明細_完成!$Y112-収支明細_完成!$Z112</f>
        <v>1072804</v>
      </c>
      <c r="M112" s="14">
        <f t="shared" si="17"/>
        <v>300000</v>
      </c>
      <c r="N112" s="14">
        <f t="shared" si="18"/>
        <v>0</v>
      </c>
      <c r="O112" s="14">
        <f>IF(AND(OR($D112="収入",$D112="振替",$D112="残高調整",$D112="借入",$D112="貯金"),$C112="予算",$E112="夫現金"),$J112,0)</f>
        <v>0</v>
      </c>
      <c r="P112" s="14">
        <f>IF(AND(OR($D112="支出",$D112="振替",$D112="残高調整",$D112="貯金"),$C112="予算",$F112="夫現金"),$J112,0)</f>
        <v>0</v>
      </c>
      <c r="Q112" s="14">
        <f>IF(AND(OR($D112="収入",$D112="振替",$D112="残高調整",$D112="借入",$D112="貯金"),$C112="予算",$E112="妻現金"),$J112,0)</f>
        <v>0</v>
      </c>
      <c r="R112" s="14">
        <f>IF(AND(OR($D112="支出",$D112="振替",$D112="残高調整",$D112="貯金"),$C112="予算",$F112="妻現金"),$J112,0)</f>
        <v>0</v>
      </c>
      <c r="S112" s="14">
        <f>IF(AND(OR($D112="収入",$D112="振替",$D112="残高調整",$D112="借入",$D112="貯金"),$C112="予算",$E112="夫銀行"),$J112,0)</f>
        <v>300000</v>
      </c>
      <c r="T112" s="14">
        <f>IF(AND(OR($D112="支出",$D112="振替",$D112="残高調整",$D112="貯金"),$C112="予算",$F112="夫銀行"),$J112,0)</f>
        <v>0</v>
      </c>
      <c r="U112" s="14">
        <f>IF(AND(OR($D112="収入",$D112="振替",$D112="残高調整",$D112="借入",$D112="貯金"),$C112="予算",$E112="妻銀行"),$J112,0)</f>
        <v>0</v>
      </c>
      <c r="V112" s="14">
        <f>IF(AND(OR($D112="支出",$D112="振替",$D112="残高調整",$D112="貯金"),$C112="予算",$F112="妻銀行"),$J112,0)</f>
        <v>0</v>
      </c>
      <c r="W112" s="14">
        <f t="shared" si="14"/>
        <v>0</v>
      </c>
      <c r="X112" s="14">
        <f t="shared" si="15"/>
        <v>0</v>
      </c>
      <c r="Y112" s="14">
        <f t="shared" si="19"/>
        <v>0</v>
      </c>
      <c r="Z112" s="14">
        <f t="shared" si="20"/>
        <v>0</v>
      </c>
      <c r="AA112" s="14">
        <f>IF(AND(OR($D112="収入",$D112="振替",$D112="残高調整",$D112="借入",$D112="貯金"),$C112="実施",$E112="夫現金"),$J112,0)</f>
        <v>0</v>
      </c>
      <c r="AB112" s="14">
        <f>IF(AND(OR($D112="支出",$D112="振替",$D112="残高調整",$D112="貯金"),$C112="実施",$F112="夫現金"),$J112,0)</f>
        <v>0</v>
      </c>
      <c r="AC112" s="14">
        <f>IF(AND(OR($D112="収入",$D112="振替",$D112="残高調整",$D112="借入",$D112="貯金"),$C112="実施",$E112="妻現金"),$J112,0)</f>
        <v>0</v>
      </c>
      <c r="AD112" s="14">
        <f>IF(AND(OR($D112="支出",$D112="振替",$D112="残高調整",$D112="貯金"),$C112="実施",$F112="妻現金"),$J112,0)</f>
        <v>0</v>
      </c>
      <c r="AE112" s="14">
        <f>IF(AND(OR($D112="収入",$D112="振替",$D112="残高調整",$D112="借入",$D112="貯金"),$C112="実施",$E112="夫銀行"),$J112,0)</f>
        <v>0</v>
      </c>
      <c r="AF112" s="14">
        <f>IF(AND(OR($D112="支出",$D112="振替",$D112="残高調整",$D112="貯金"),$C112="実施",$F112="夫銀行"),$J112,0)</f>
        <v>0</v>
      </c>
      <c r="AG112" s="14">
        <f>IF(AND(OR($D112="収入",$D112="振替",$D112="残高調整",$D112="借入",$D112="貯金"),$C112="実施",$E112="妻銀行"),$J112,0)</f>
        <v>0</v>
      </c>
      <c r="AH112" s="14">
        <f>IF(AND(OR($D112="支出",$D112="振替",$D112="残高調整",$D112="貯金"),$C112="実施",$F112="妻銀行"),$J112,0)</f>
        <v>0</v>
      </c>
      <c r="AI112" s="14">
        <f t="shared" si="12"/>
        <v>0</v>
      </c>
      <c r="AJ112" s="14">
        <f t="shared" si="13"/>
        <v>0</v>
      </c>
    </row>
    <row r="113" spans="1:36" x14ac:dyDescent="0.4">
      <c r="A113" s="3">
        <v>45134</v>
      </c>
      <c r="B113" s="13" t="str">
        <f t="shared" si="16"/>
        <v>木</v>
      </c>
      <c r="C113" s="13" t="s">
        <v>11</v>
      </c>
      <c r="D113" s="13" t="s">
        <v>25</v>
      </c>
      <c r="E113" s="4"/>
      <c r="F113" s="4" t="s">
        <v>28</v>
      </c>
      <c r="G113" s="4" t="s">
        <v>39</v>
      </c>
      <c r="H113" s="4" t="s">
        <v>28</v>
      </c>
      <c r="I113" s="4"/>
      <c r="J113" s="14">
        <v>20000</v>
      </c>
      <c r="K113" s="14">
        <f t="shared" si="21"/>
        <v>1916804</v>
      </c>
      <c r="L113" s="14">
        <f>L112+収支明細_完成!$Y113-収支明細_完成!$Z113</f>
        <v>1072804</v>
      </c>
      <c r="M113" s="14">
        <f t="shared" si="17"/>
        <v>0</v>
      </c>
      <c r="N113" s="14">
        <f t="shared" si="18"/>
        <v>0</v>
      </c>
      <c r="O113" s="14">
        <f>IF(AND(OR($D113="収入",$D113="振替",$D113="残高調整",$D113="借入",$D113="貯金"),$C113="予算",$E113="夫現金"),$J113,0)</f>
        <v>0</v>
      </c>
      <c r="P113" s="14">
        <f>IF(AND(OR($D113="支出",$D113="振替",$D113="残高調整",$D113="貯金"),$C113="予算",$F113="夫現金"),$J113,0)</f>
        <v>0</v>
      </c>
      <c r="Q113" s="14">
        <f>IF(AND(OR($D113="収入",$D113="振替",$D113="残高調整",$D113="借入",$D113="貯金"),$C113="予算",$E113="妻現金"),$J113,0)</f>
        <v>0</v>
      </c>
      <c r="R113" s="14">
        <f>IF(AND(OR($D113="支出",$D113="振替",$D113="残高調整",$D113="貯金"),$C113="予算",$F113="妻現金"),$J113,0)</f>
        <v>0</v>
      </c>
      <c r="S113" s="14">
        <f>IF(AND(OR($D113="収入",$D113="振替",$D113="残高調整",$D113="借入",$D113="貯金"),$C113="予算",$E113="夫銀行"),$J113,0)</f>
        <v>0</v>
      </c>
      <c r="T113" s="14">
        <f>IF(AND(OR($D113="支出",$D113="振替",$D113="残高調整",$D113="貯金"),$C113="予算",$F113="夫銀行"),$J113,0)</f>
        <v>0</v>
      </c>
      <c r="U113" s="14">
        <f>IF(AND(OR($D113="収入",$D113="振替",$D113="残高調整",$D113="借入",$D113="貯金"),$C113="予算",$E113="妻銀行"),$J113,0)</f>
        <v>0</v>
      </c>
      <c r="V113" s="14">
        <f>IF(AND(OR($D113="支出",$D113="振替",$D113="残高調整",$D113="貯金"),$C113="予算",$F113="妻銀行"),$J113,0)</f>
        <v>0</v>
      </c>
      <c r="W113" s="14">
        <f t="shared" si="14"/>
        <v>0</v>
      </c>
      <c r="X113" s="14">
        <f t="shared" si="15"/>
        <v>0</v>
      </c>
      <c r="Y113" s="14">
        <f t="shared" si="19"/>
        <v>0</v>
      </c>
      <c r="Z113" s="14">
        <f t="shared" si="20"/>
        <v>0</v>
      </c>
      <c r="AA113" s="14">
        <f>IF(AND(OR($D113="収入",$D113="振替",$D113="残高調整",$D113="借入",$D113="貯金"),$C113="実施",$E113="夫現金"),$J113,0)</f>
        <v>0</v>
      </c>
      <c r="AB113" s="14">
        <f>IF(AND(OR($D113="支出",$D113="振替",$D113="残高調整",$D113="貯金"),$C113="実施",$F113="夫現金"),$J113,0)</f>
        <v>0</v>
      </c>
      <c r="AC113" s="14">
        <f>IF(AND(OR($D113="収入",$D113="振替",$D113="残高調整",$D113="借入",$D113="貯金"),$C113="実施",$E113="妻現金"),$J113,0)</f>
        <v>0</v>
      </c>
      <c r="AD113" s="14">
        <f>IF(AND(OR($D113="支出",$D113="振替",$D113="残高調整",$D113="貯金"),$C113="実施",$F113="妻現金"),$J113,0)</f>
        <v>0</v>
      </c>
      <c r="AE113" s="14">
        <f>IF(AND(OR($D113="収入",$D113="振替",$D113="残高調整",$D113="借入",$D113="貯金"),$C113="実施",$E113="夫銀行"),$J113,0)</f>
        <v>0</v>
      </c>
      <c r="AF113" s="14">
        <f>IF(AND(OR($D113="支出",$D113="振替",$D113="残高調整",$D113="貯金"),$C113="実施",$F113="夫銀行"),$J113,0)</f>
        <v>0</v>
      </c>
      <c r="AG113" s="14">
        <f>IF(AND(OR($D113="収入",$D113="振替",$D113="残高調整",$D113="借入",$D113="貯金"),$C113="実施",$E113="妻銀行"),$J113,0)</f>
        <v>0</v>
      </c>
      <c r="AH113" s="14">
        <f>IF(AND(OR($D113="支出",$D113="振替",$D113="残高調整",$D113="貯金"),$C113="実施",$F113="妻銀行"),$J113,0)</f>
        <v>0</v>
      </c>
      <c r="AI113" s="14">
        <f t="shared" si="12"/>
        <v>0</v>
      </c>
      <c r="AJ113" s="14">
        <f t="shared" si="13"/>
        <v>0</v>
      </c>
    </row>
    <row r="114" spans="1:36" x14ac:dyDescent="0.4">
      <c r="A114" s="3">
        <v>45138</v>
      </c>
      <c r="B114" s="13" t="str">
        <f t="shared" si="16"/>
        <v>月</v>
      </c>
      <c r="C114" s="13" t="s">
        <v>11</v>
      </c>
      <c r="D114" s="13" t="s">
        <v>24</v>
      </c>
      <c r="E114" s="4" t="s">
        <v>160</v>
      </c>
      <c r="F114" s="4"/>
      <c r="G114" s="4" t="s">
        <v>30</v>
      </c>
      <c r="H114" s="4" t="s">
        <v>170</v>
      </c>
      <c r="I114" s="4"/>
      <c r="J114" s="14">
        <v>70000</v>
      </c>
      <c r="K114" s="14">
        <f t="shared" si="21"/>
        <v>1986804</v>
      </c>
      <c r="L114" s="14">
        <f>L113+収支明細_完成!$Y114-収支明細_完成!$Z114</f>
        <v>1072804</v>
      </c>
      <c r="M114" s="14">
        <f t="shared" si="17"/>
        <v>70000</v>
      </c>
      <c r="N114" s="14">
        <f t="shared" si="18"/>
        <v>0</v>
      </c>
      <c r="O114" s="14">
        <f>IF(AND(OR($D114="収入",$D114="振替",$D114="残高調整",$D114="借入",$D114="貯金"),$C114="予算",$E114="夫現金"),$J114,0)</f>
        <v>0</v>
      </c>
      <c r="P114" s="14">
        <f>IF(AND(OR($D114="支出",$D114="振替",$D114="残高調整",$D114="貯金"),$C114="予算",$F114="夫現金"),$J114,0)</f>
        <v>0</v>
      </c>
      <c r="Q114" s="14">
        <f>IF(AND(OR($D114="収入",$D114="振替",$D114="残高調整",$D114="借入",$D114="貯金"),$C114="予算",$E114="妻現金"),$J114,0)</f>
        <v>0</v>
      </c>
      <c r="R114" s="14">
        <f>IF(AND(OR($D114="支出",$D114="振替",$D114="残高調整",$D114="貯金"),$C114="予算",$F114="妻現金"),$J114,0)</f>
        <v>0</v>
      </c>
      <c r="S114" s="14">
        <f>IF(AND(OR($D114="収入",$D114="振替",$D114="残高調整",$D114="借入",$D114="貯金"),$C114="予算",$E114="夫銀行"),$J114,0)</f>
        <v>0</v>
      </c>
      <c r="T114" s="14">
        <f>IF(AND(OR($D114="支出",$D114="振替",$D114="残高調整",$D114="貯金"),$C114="予算",$F114="夫銀行"),$J114,0)</f>
        <v>0</v>
      </c>
      <c r="U114" s="14">
        <f>IF(AND(OR($D114="収入",$D114="振替",$D114="残高調整",$D114="借入",$D114="貯金"),$C114="予算",$E114="妻銀行"),$J114,0)</f>
        <v>70000</v>
      </c>
      <c r="V114" s="14">
        <f>IF(AND(OR($D114="支出",$D114="振替",$D114="残高調整",$D114="貯金"),$C114="予算",$F114="妻銀行"),$J114,0)</f>
        <v>0</v>
      </c>
      <c r="W114" s="14">
        <f t="shared" si="14"/>
        <v>0</v>
      </c>
      <c r="X114" s="14">
        <f t="shared" si="15"/>
        <v>0</v>
      </c>
      <c r="Y114" s="14">
        <f t="shared" si="19"/>
        <v>0</v>
      </c>
      <c r="Z114" s="14">
        <f t="shared" si="20"/>
        <v>0</v>
      </c>
      <c r="AA114" s="14">
        <f>IF(AND(OR($D114="収入",$D114="振替",$D114="残高調整",$D114="借入",$D114="貯金"),$C114="実施",$E114="夫現金"),$J114,0)</f>
        <v>0</v>
      </c>
      <c r="AB114" s="14">
        <f>IF(AND(OR($D114="支出",$D114="振替",$D114="残高調整",$D114="貯金"),$C114="実施",$F114="夫現金"),$J114,0)</f>
        <v>0</v>
      </c>
      <c r="AC114" s="14">
        <f>IF(AND(OR($D114="収入",$D114="振替",$D114="残高調整",$D114="借入",$D114="貯金"),$C114="実施",$E114="妻現金"),$J114,0)</f>
        <v>0</v>
      </c>
      <c r="AD114" s="14">
        <f>IF(AND(OR($D114="支出",$D114="振替",$D114="残高調整",$D114="貯金"),$C114="実施",$F114="妻現金"),$J114,0)</f>
        <v>0</v>
      </c>
      <c r="AE114" s="14">
        <f>IF(AND(OR($D114="収入",$D114="振替",$D114="残高調整",$D114="借入",$D114="貯金"),$C114="実施",$E114="夫銀行"),$J114,0)</f>
        <v>0</v>
      </c>
      <c r="AF114" s="14">
        <f>IF(AND(OR($D114="支出",$D114="振替",$D114="残高調整",$D114="貯金"),$C114="実施",$F114="夫銀行"),$J114,0)</f>
        <v>0</v>
      </c>
      <c r="AG114" s="14">
        <f>IF(AND(OR($D114="収入",$D114="振替",$D114="残高調整",$D114="借入",$D114="貯金"),$C114="実施",$E114="妻銀行"),$J114,0)</f>
        <v>0</v>
      </c>
      <c r="AH114" s="14">
        <f>IF(AND(OR($D114="支出",$D114="振替",$D114="残高調整",$D114="貯金"),$C114="実施",$F114="妻銀行"),$J114,0)</f>
        <v>0</v>
      </c>
      <c r="AI114" s="14">
        <f t="shared" si="12"/>
        <v>0</v>
      </c>
      <c r="AJ114" s="14">
        <f t="shared" si="13"/>
        <v>0</v>
      </c>
    </row>
    <row r="115" spans="1:36" x14ac:dyDescent="0.4">
      <c r="A115" s="3">
        <v>45138</v>
      </c>
      <c r="B115" s="13" t="str">
        <f t="shared" si="16"/>
        <v>月</v>
      </c>
      <c r="C115" s="13" t="s">
        <v>11</v>
      </c>
      <c r="D115" s="13" t="s">
        <v>25</v>
      </c>
      <c r="E115" s="4"/>
      <c r="F115" s="4" t="s">
        <v>145</v>
      </c>
      <c r="G115" s="4" t="s">
        <v>36</v>
      </c>
      <c r="H115" s="4" t="s">
        <v>105</v>
      </c>
      <c r="I115" s="4"/>
      <c r="J115" s="14">
        <v>10000</v>
      </c>
      <c r="K115" s="14">
        <f t="shared" si="21"/>
        <v>1976804</v>
      </c>
      <c r="L115" s="14">
        <f>L114+収支明細_完成!$Y115-収支明細_完成!$Z115</f>
        <v>1072804</v>
      </c>
      <c r="M115" s="14">
        <f t="shared" si="17"/>
        <v>0</v>
      </c>
      <c r="N115" s="14">
        <f t="shared" si="18"/>
        <v>10000</v>
      </c>
      <c r="O115" s="14">
        <f>IF(AND(OR($D115="収入",$D115="振替",$D115="残高調整",$D115="借入",$D115="貯金"),$C115="予算",$E115="夫現金"),$J115,0)</f>
        <v>0</v>
      </c>
      <c r="P115" s="14">
        <f>IF(AND(OR($D115="支出",$D115="振替",$D115="残高調整",$D115="貯金"),$C115="予算",$F115="夫現金"),$J115,0)</f>
        <v>0</v>
      </c>
      <c r="Q115" s="14">
        <f>IF(AND(OR($D115="収入",$D115="振替",$D115="残高調整",$D115="借入",$D115="貯金"),$C115="予算",$E115="妻現金"),$J115,0)</f>
        <v>0</v>
      </c>
      <c r="R115" s="14">
        <f>IF(AND(OR($D115="支出",$D115="振替",$D115="残高調整",$D115="貯金"),$C115="予算",$F115="妻現金"),$J115,0)</f>
        <v>0</v>
      </c>
      <c r="S115" s="14">
        <f>IF(AND(OR($D115="収入",$D115="振替",$D115="残高調整",$D115="借入",$D115="貯金"),$C115="予算",$E115="夫銀行"),$J115,0)</f>
        <v>0</v>
      </c>
      <c r="T115" s="14">
        <f>IF(AND(OR($D115="支出",$D115="振替",$D115="残高調整",$D115="貯金"),$C115="予算",$F115="夫銀行"),$J115,0)</f>
        <v>10000</v>
      </c>
      <c r="U115" s="14">
        <f>IF(AND(OR($D115="収入",$D115="振替",$D115="残高調整",$D115="借入",$D115="貯金"),$C115="予算",$E115="妻銀行"),$J115,0)</f>
        <v>0</v>
      </c>
      <c r="V115" s="14">
        <f>IF(AND(OR($D115="支出",$D115="振替",$D115="残高調整",$D115="貯金"),$C115="予算",$F115="妻銀行"),$J115,0)</f>
        <v>0</v>
      </c>
      <c r="W115" s="14">
        <f t="shared" si="14"/>
        <v>0</v>
      </c>
      <c r="X115" s="14">
        <f t="shared" si="15"/>
        <v>0</v>
      </c>
      <c r="Y115" s="14">
        <f t="shared" si="19"/>
        <v>0</v>
      </c>
      <c r="Z115" s="14">
        <f t="shared" si="20"/>
        <v>0</v>
      </c>
      <c r="AA115" s="14">
        <f>IF(AND(OR($D115="収入",$D115="振替",$D115="残高調整",$D115="借入",$D115="貯金"),$C115="実施",$E115="夫現金"),$J115,0)</f>
        <v>0</v>
      </c>
      <c r="AB115" s="14">
        <f>IF(AND(OR($D115="支出",$D115="振替",$D115="残高調整",$D115="貯金"),$C115="実施",$F115="夫現金"),$J115,0)</f>
        <v>0</v>
      </c>
      <c r="AC115" s="14">
        <f>IF(AND(OR($D115="収入",$D115="振替",$D115="残高調整",$D115="借入",$D115="貯金"),$C115="実施",$E115="妻現金"),$J115,0)</f>
        <v>0</v>
      </c>
      <c r="AD115" s="14">
        <f>IF(AND(OR($D115="支出",$D115="振替",$D115="残高調整",$D115="貯金"),$C115="実施",$F115="妻現金"),$J115,0)</f>
        <v>0</v>
      </c>
      <c r="AE115" s="14">
        <f>IF(AND(OR($D115="収入",$D115="振替",$D115="残高調整",$D115="借入",$D115="貯金"),$C115="実施",$E115="夫銀行"),$J115,0)</f>
        <v>0</v>
      </c>
      <c r="AF115" s="14">
        <f>IF(AND(OR($D115="支出",$D115="振替",$D115="残高調整",$D115="貯金"),$C115="実施",$F115="夫銀行"),$J115,0)</f>
        <v>0</v>
      </c>
      <c r="AG115" s="14">
        <f>IF(AND(OR($D115="収入",$D115="振替",$D115="残高調整",$D115="借入",$D115="貯金"),$C115="実施",$E115="妻銀行"),$J115,0)</f>
        <v>0</v>
      </c>
      <c r="AH115" s="14">
        <f>IF(AND(OR($D115="支出",$D115="振替",$D115="残高調整",$D115="貯金"),$C115="実施",$F115="妻銀行"),$J115,0)</f>
        <v>0</v>
      </c>
      <c r="AI115" s="14">
        <f t="shared" si="12"/>
        <v>0</v>
      </c>
      <c r="AJ115" s="14">
        <f t="shared" si="13"/>
        <v>0</v>
      </c>
    </row>
    <row r="116" spans="1:36" x14ac:dyDescent="0.4">
      <c r="A116" s="3">
        <v>45138</v>
      </c>
      <c r="B116" s="13" t="str">
        <f t="shared" si="16"/>
        <v>月</v>
      </c>
      <c r="C116" s="13" t="s">
        <v>11</v>
      </c>
      <c r="D116" s="13" t="s">
        <v>25</v>
      </c>
      <c r="E116" s="4"/>
      <c r="F116" s="4" t="s">
        <v>145</v>
      </c>
      <c r="G116" s="4" t="s">
        <v>35</v>
      </c>
      <c r="H116" s="4" t="s">
        <v>106</v>
      </c>
      <c r="I116" s="4"/>
      <c r="J116" s="14">
        <v>20000</v>
      </c>
      <c r="K116" s="14">
        <f t="shared" si="21"/>
        <v>1956804</v>
      </c>
      <c r="L116" s="14">
        <f>L115+収支明細_完成!$Y116-収支明細_完成!$Z116</f>
        <v>1072804</v>
      </c>
      <c r="M116" s="14">
        <f t="shared" si="17"/>
        <v>0</v>
      </c>
      <c r="N116" s="14">
        <f t="shared" si="18"/>
        <v>20000</v>
      </c>
      <c r="O116" s="14">
        <f>IF(AND(OR($D116="収入",$D116="振替",$D116="残高調整",$D116="借入",$D116="貯金"),$C116="予算",$E116="夫現金"),$J116,0)</f>
        <v>0</v>
      </c>
      <c r="P116" s="14">
        <f>IF(AND(OR($D116="支出",$D116="振替",$D116="残高調整",$D116="貯金"),$C116="予算",$F116="夫現金"),$J116,0)</f>
        <v>0</v>
      </c>
      <c r="Q116" s="14">
        <f>IF(AND(OR($D116="収入",$D116="振替",$D116="残高調整",$D116="借入",$D116="貯金"),$C116="予算",$E116="妻現金"),$J116,0)</f>
        <v>0</v>
      </c>
      <c r="R116" s="14">
        <f>IF(AND(OR($D116="支出",$D116="振替",$D116="残高調整",$D116="貯金"),$C116="予算",$F116="妻現金"),$J116,0)</f>
        <v>0</v>
      </c>
      <c r="S116" s="14">
        <f>IF(AND(OR($D116="収入",$D116="振替",$D116="残高調整",$D116="借入",$D116="貯金"),$C116="予算",$E116="夫銀行"),$J116,0)</f>
        <v>0</v>
      </c>
      <c r="T116" s="14">
        <f>IF(AND(OR($D116="支出",$D116="振替",$D116="残高調整",$D116="貯金"),$C116="予算",$F116="夫銀行"),$J116,0)</f>
        <v>20000</v>
      </c>
      <c r="U116" s="14">
        <f>IF(AND(OR($D116="収入",$D116="振替",$D116="残高調整",$D116="借入",$D116="貯金"),$C116="予算",$E116="妻銀行"),$J116,0)</f>
        <v>0</v>
      </c>
      <c r="V116" s="14">
        <f>IF(AND(OR($D116="支出",$D116="振替",$D116="残高調整",$D116="貯金"),$C116="予算",$F116="妻銀行"),$J116,0)</f>
        <v>0</v>
      </c>
      <c r="W116" s="14">
        <f t="shared" si="14"/>
        <v>0</v>
      </c>
      <c r="X116" s="14">
        <f t="shared" si="15"/>
        <v>0</v>
      </c>
      <c r="Y116" s="14">
        <f t="shared" si="19"/>
        <v>0</v>
      </c>
      <c r="Z116" s="14">
        <f t="shared" si="20"/>
        <v>0</v>
      </c>
      <c r="AA116" s="14">
        <f>IF(AND(OR($D116="収入",$D116="振替",$D116="残高調整",$D116="借入",$D116="貯金"),$C116="実施",$E116="夫現金"),$J116,0)</f>
        <v>0</v>
      </c>
      <c r="AB116" s="14">
        <f>IF(AND(OR($D116="支出",$D116="振替",$D116="残高調整",$D116="貯金"),$C116="実施",$F116="夫現金"),$J116,0)</f>
        <v>0</v>
      </c>
      <c r="AC116" s="14">
        <f>IF(AND(OR($D116="収入",$D116="振替",$D116="残高調整",$D116="借入",$D116="貯金"),$C116="実施",$E116="妻現金"),$J116,0)</f>
        <v>0</v>
      </c>
      <c r="AD116" s="14">
        <f>IF(AND(OR($D116="支出",$D116="振替",$D116="残高調整",$D116="貯金"),$C116="実施",$F116="妻現金"),$J116,0)</f>
        <v>0</v>
      </c>
      <c r="AE116" s="14">
        <f>IF(AND(OR($D116="収入",$D116="振替",$D116="残高調整",$D116="借入",$D116="貯金"),$C116="実施",$E116="夫銀行"),$J116,0)</f>
        <v>0</v>
      </c>
      <c r="AF116" s="14">
        <f>IF(AND(OR($D116="支出",$D116="振替",$D116="残高調整",$D116="貯金"),$C116="実施",$F116="夫銀行"),$J116,0)</f>
        <v>0</v>
      </c>
      <c r="AG116" s="14">
        <f>IF(AND(OR($D116="収入",$D116="振替",$D116="残高調整",$D116="借入",$D116="貯金"),$C116="実施",$E116="妻銀行"),$J116,0)</f>
        <v>0</v>
      </c>
      <c r="AH116" s="14">
        <f>IF(AND(OR($D116="支出",$D116="振替",$D116="残高調整",$D116="貯金"),$C116="実施",$F116="妻銀行"),$J116,0)</f>
        <v>0</v>
      </c>
      <c r="AI116" s="14">
        <f t="shared" si="12"/>
        <v>0</v>
      </c>
      <c r="AJ116" s="14">
        <f t="shared" si="13"/>
        <v>0</v>
      </c>
    </row>
    <row r="117" spans="1:36" x14ac:dyDescent="0.4">
      <c r="A117" s="3">
        <v>45138</v>
      </c>
      <c r="B117" s="13" t="str">
        <f t="shared" si="16"/>
        <v>月</v>
      </c>
      <c r="C117" s="13" t="s">
        <v>11</v>
      </c>
      <c r="D117" s="13" t="s">
        <v>25</v>
      </c>
      <c r="E117" s="4"/>
      <c r="F117" s="4" t="s">
        <v>145</v>
      </c>
      <c r="G117" s="4" t="s">
        <v>35</v>
      </c>
      <c r="H117" s="4" t="s">
        <v>58</v>
      </c>
      <c r="I117" s="4"/>
      <c r="J117" s="14">
        <v>6000</v>
      </c>
      <c r="K117" s="14">
        <f t="shared" si="21"/>
        <v>1950804</v>
      </c>
      <c r="L117" s="14">
        <f>L116+収支明細_完成!$Y117-収支明細_完成!$Z117</f>
        <v>1072804</v>
      </c>
      <c r="M117" s="14">
        <f t="shared" si="17"/>
        <v>0</v>
      </c>
      <c r="N117" s="14">
        <f t="shared" si="18"/>
        <v>6000</v>
      </c>
      <c r="O117" s="14">
        <f>IF(AND(OR($D117="収入",$D117="振替",$D117="残高調整",$D117="借入",$D117="貯金"),$C117="予算",$E117="夫現金"),$J117,0)</f>
        <v>0</v>
      </c>
      <c r="P117" s="14">
        <f>IF(AND(OR($D117="支出",$D117="振替",$D117="残高調整",$D117="貯金"),$C117="予算",$F117="夫現金"),$J117,0)</f>
        <v>0</v>
      </c>
      <c r="Q117" s="14">
        <f>IF(AND(OR($D117="収入",$D117="振替",$D117="残高調整",$D117="借入",$D117="貯金"),$C117="予算",$E117="妻現金"),$J117,0)</f>
        <v>0</v>
      </c>
      <c r="R117" s="14">
        <f>IF(AND(OR($D117="支出",$D117="振替",$D117="残高調整",$D117="貯金"),$C117="予算",$F117="妻現金"),$J117,0)</f>
        <v>0</v>
      </c>
      <c r="S117" s="14">
        <f>IF(AND(OR($D117="収入",$D117="振替",$D117="残高調整",$D117="借入",$D117="貯金"),$C117="予算",$E117="夫銀行"),$J117,0)</f>
        <v>0</v>
      </c>
      <c r="T117" s="14">
        <f>IF(AND(OR($D117="支出",$D117="振替",$D117="残高調整",$D117="貯金"),$C117="予算",$F117="夫銀行"),$J117,0)</f>
        <v>6000</v>
      </c>
      <c r="U117" s="14">
        <f>IF(AND(OR($D117="収入",$D117="振替",$D117="残高調整",$D117="借入",$D117="貯金"),$C117="予算",$E117="妻銀行"),$J117,0)</f>
        <v>0</v>
      </c>
      <c r="V117" s="14">
        <f>IF(AND(OR($D117="支出",$D117="振替",$D117="残高調整",$D117="貯金"),$C117="予算",$F117="妻銀行"),$J117,0)</f>
        <v>0</v>
      </c>
      <c r="W117" s="14">
        <f t="shared" si="14"/>
        <v>0</v>
      </c>
      <c r="X117" s="14">
        <f t="shared" si="15"/>
        <v>0</v>
      </c>
      <c r="Y117" s="14">
        <f t="shared" si="19"/>
        <v>0</v>
      </c>
      <c r="Z117" s="14">
        <f t="shared" si="20"/>
        <v>0</v>
      </c>
      <c r="AA117" s="14">
        <f>IF(AND(OR($D117="収入",$D117="振替",$D117="残高調整",$D117="借入",$D117="貯金"),$C117="実施",$E117="夫現金"),$J117,0)</f>
        <v>0</v>
      </c>
      <c r="AB117" s="14">
        <f>IF(AND(OR($D117="支出",$D117="振替",$D117="残高調整",$D117="貯金"),$C117="実施",$F117="夫現金"),$J117,0)</f>
        <v>0</v>
      </c>
      <c r="AC117" s="14">
        <f>IF(AND(OR($D117="収入",$D117="振替",$D117="残高調整",$D117="借入",$D117="貯金"),$C117="実施",$E117="妻現金"),$J117,0)</f>
        <v>0</v>
      </c>
      <c r="AD117" s="14">
        <f>IF(AND(OR($D117="支出",$D117="振替",$D117="残高調整",$D117="貯金"),$C117="実施",$F117="妻現金"),$J117,0)</f>
        <v>0</v>
      </c>
      <c r="AE117" s="14">
        <f>IF(AND(OR($D117="収入",$D117="振替",$D117="残高調整",$D117="借入",$D117="貯金"),$C117="実施",$E117="夫銀行"),$J117,0)</f>
        <v>0</v>
      </c>
      <c r="AF117" s="14">
        <f>IF(AND(OR($D117="支出",$D117="振替",$D117="残高調整",$D117="貯金"),$C117="実施",$F117="夫銀行"),$J117,0)</f>
        <v>0</v>
      </c>
      <c r="AG117" s="14">
        <f>IF(AND(OR($D117="収入",$D117="振替",$D117="残高調整",$D117="借入",$D117="貯金"),$C117="実施",$E117="妻銀行"),$J117,0)</f>
        <v>0</v>
      </c>
      <c r="AH117" s="14">
        <f>IF(AND(OR($D117="支出",$D117="振替",$D117="残高調整",$D117="貯金"),$C117="実施",$F117="妻銀行"),$J117,0)</f>
        <v>0</v>
      </c>
      <c r="AI117" s="14">
        <f t="shared" si="12"/>
        <v>0</v>
      </c>
      <c r="AJ117" s="14">
        <f t="shared" si="13"/>
        <v>0</v>
      </c>
    </row>
    <row r="118" spans="1:36" x14ac:dyDescent="0.4">
      <c r="A118" s="3">
        <v>45138</v>
      </c>
      <c r="B118" s="13" t="str">
        <f t="shared" si="16"/>
        <v>月</v>
      </c>
      <c r="C118" s="13" t="s">
        <v>11</v>
      </c>
      <c r="D118" s="13" t="s">
        <v>25</v>
      </c>
      <c r="E118" s="4"/>
      <c r="F118" s="4" t="s">
        <v>145</v>
      </c>
      <c r="G118" s="4" t="s">
        <v>35</v>
      </c>
      <c r="H118" s="4" t="s">
        <v>107</v>
      </c>
      <c r="I118" s="4"/>
      <c r="J118" s="14">
        <v>8000</v>
      </c>
      <c r="K118" s="14">
        <f t="shared" si="21"/>
        <v>1942804</v>
      </c>
      <c r="L118" s="14">
        <f>L117+収支明細_完成!$Y118-収支明細_完成!$Z118</f>
        <v>1072804</v>
      </c>
      <c r="M118" s="14">
        <f t="shared" si="17"/>
        <v>0</v>
      </c>
      <c r="N118" s="14">
        <f t="shared" si="18"/>
        <v>8000</v>
      </c>
      <c r="O118" s="14">
        <f>IF(AND(OR($D118="収入",$D118="振替",$D118="残高調整",$D118="借入",$D118="貯金"),$C118="予算",$E118="夫現金"),$J118,0)</f>
        <v>0</v>
      </c>
      <c r="P118" s="14">
        <f>IF(AND(OR($D118="支出",$D118="振替",$D118="残高調整",$D118="貯金"),$C118="予算",$F118="夫現金"),$J118,0)</f>
        <v>0</v>
      </c>
      <c r="Q118" s="14">
        <f>IF(AND(OR($D118="収入",$D118="振替",$D118="残高調整",$D118="借入",$D118="貯金"),$C118="予算",$E118="妻現金"),$J118,0)</f>
        <v>0</v>
      </c>
      <c r="R118" s="14">
        <f>IF(AND(OR($D118="支出",$D118="振替",$D118="残高調整",$D118="貯金"),$C118="予算",$F118="妻現金"),$J118,0)</f>
        <v>0</v>
      </c>
      <c r="S118" s="14">
        <f>IF(AND(OR($D118="収入",$D118="振替",$D118="残高調整",$D118="借入",$D118="貯金"),$C118="予算",$E118="夫銀行"),$J118,0)</f>
        <v>0</v>
      </c>
      <c r="T118" s="14">
        <f>IF(AND(OR($D118="支出",$D118="振替",$D118="残高調整",$D118="貯金"),$C118="予算",$F118="夫銀行"),$J118,0)</f>
        <v>8000</v>
      </c>
      <c r="U118" s="14">
        <f>IF(AND(OR($D118="収入",$D118="振替",$D118="残高調整",$D118="借入",$D118="貯金"),$C118="予算",$E118="妻銀行"),$J118,0)</f>
        <v>0</v>
      </c>
      <c r="V118" s="14">
        <f>IF(AND(OR($D118="支出",$D118="振替",$D118="残高調整",$D118="貯金"),$C118="予算",$F118="妻銀行"),$J118,0)</f>
        <v>0</v>
      </c>
      <c r="W118" s="14">
        <f t="shared" si="14"/>
        <v>0</v>
      </c>
      <c r="X118" s="14">
        <f t="shared" si="15"/>
        <v>0</v>
      </c>
      <c r="Y118" s="14">
        <f t="shared" si="19"/>
        <v>0</v>
      </c>
      <c r="Z118" s="14">
        <f t="shared" si="20"/>
        <v>0</v>
      </c>
      <c r="AA118" s="14">
        <f>IF(AND(OR($D118="収入",$D118="振替",$D118="残高調整",$D118="借入",$D118="貯金"),$C118="実施",$E118="夫現金"),$J118,0)</f>
        <v>0</v>
      </c>
      <c r="AB118" s="14">
        <f>IF(AND(OR($D118="支出",$D118="振替",$D118="残高調整",$D118="貯金"),$C118="実施",$F118="夫現金"),$J118,0)</f>
        <v>0</v>
      </c>
      <c r="AC118" s="14">
        <f>IF(AND(OR($D118="収入",$D118="振替",$D118="残高調整",$D118="借入",$D118="貯金"),$C118="実施",$E118="妻現金"),$J118,0)</f>
        <v>0</v>
      </c>
      <c r="AD118" s="14">
        <f>IF(AND(OR($D118="支出",$D118="振替",$D118="残高調整",$D118="貯金"),$C118="実施",$F118="妻現金"),$J118,0)</f>
        <v>0</v>
      </c>
      <c r="AE118" s="14">
        <f>IF(AND(OR($D118="収入",$D118="振替",$D118="残高調整",$D118="借入",$D118="貯金"),$C118="実施",$E118="夫銀行"),$J118,0)</f>
        <v>0</v>
      </c>
      <c r="AF118" s="14">
        <f>IF(AND(OR($D118="支出",$D118="振替",$D118="残高調整",$D118="貯金"),$C118="実施",$F118="夫銀行"),$J118,0)</f>
        <v>0</v>
      </c>
      <c r="AG118" s="14">
        <f>IF(AND(OR($D118="収入",$D118="振替",$D118="残高調整",$D118="借入",$D118="貯金"),$C118="実施",$E118="妻銀行"),$J118,0)</f>
        <v>0</v>
      </c>
      <c r="AH118" s="14">
        <f>IF(AND(OR($D118="支出",$D118="振替",$D118="残高調整",$D118="貯金"),$C118="実施",$F118="妻銀行"),$J118,0)</f>
        <v>0</v>
      </c>
      <c r="AI118" s="14">
        <f t="shared" si="12"/>
        <v>0</v>
      </c>
      <c r="AJ118" s="14">
        <f t="shared" si="13"/>
        <v>0</v>
      </c>
    </row>
    <row r="119" spans="1:36" x14ac:dyDescent="0.4">
      <c r="A119" s="3">
        <v>45138</v>
      </c>
      <c r="B119" s="13" t="str">
        <f t="shared" si="16"/>
        <v>月</v>
      </c>
      <c r="C119" s="13" t="s">
        <v>11</v>
      </c>
      <c r="D119" s="13" t="s">
        <v>25</v>
      </c>
      <c r="E119" s="4"/>
      <c r="F119" s="4" t="s">
        <v>145</v>
      </c>
      <c r="G119" s="4" t="s">
        <v>40</v>
      </c>
      <c r="H119" s="4" t="s">
        <v>108</v>
      </c>
      <c r="I119" s="4"/>
      <c r="J119" s="14">
        <v>100000</v>
      </c>
      <c r="K119" s="14">
        <f t="shared" si="21"/>
        <v>1842804</v>
      </c>
      <c r="L119" s="14">
        <f>L118+収支明細_完成!$Y119-収支明細_完成!$Z119</f>
        <v>1072804</v>
      </c>
      <c r="M119" s="14">
        <f t="shared" si="17"/>
        <v>0</v>
      </c>
      <c r="N119" s="14">
        <f t="shared" si="18"/>
        <v>100000</v>
      </c>
      <c r="O119" s="14">
        <f>IF(AND(OR($D119="収入",$D119="振替",$D119="残高調整",$D119="借入",$D119="貯金"),$C119="予算",$E119="夫現金"),$J119,0)</f>
        <v>0</v>
      </c>
      <c r="P119" s="14">
        <f>IF(AND(OR($D119="支出",$D119="振替",$D119="残高調整",$D119="貯金"),$C119="予算",$F119="夫現金"),$J119,0)</f>
        <v>0</v>
      </c>
      <c r="Q119" s="14">
        <f>IF(AND(OR($D119="収入",$D119="振替",$D119="残高調整",$D119="借入",$D119="貯金"),$C119="予算",$E119="妻現金"),$J119,0)</f>
        <v>0</v>
      </c>
      <c r="R119" s="14">
        <f>IF(AND(OR($D119="支出",$D119="振替",$D119="残高調整",$D119="貯金"),$C119="予算",$F119="妻現金"),$J119,0)</f>
        <v>0</v>
      </c>
      <c r="S119" s="14">
        <f>IF(AND(OR($D119="収入",$D119="振替",$D119="残高調整",$D119="借入",$D119="貯金"),$C119="予算",$E119="夫銀行"),$J119,0)</f>
        <v>0</v>
      </c>
      <c r="T119" s="14">
        <f>IF(AND(OR($D119="支出",$D119="振替",$D119="残高調整",$D119="貯金"),$C119="予算",$F119="夫銀行"),$J119,0)</f>
        <v>100000</v>
      </c>
      <c r="U119" s="14">
        <f>IF(AND(OR($D119="収入",$D119="振替",$D119="残高調整",$D119="借入",$D119="貯金"),$C119="予算",$E119="妻銀行"),$J119,0)</f>
        <v>0</v>
      </c>
      <c r="V119" s="14">
        <f>IF(AND(OR($D119="支出",$D119="振替",$D119="残高調整",$D119="貯金"),$C119="予算",$F119="妻銀行"),$J119,0)</f>
        <v>0</v>
      </c>
      <c r="W119" s="14">
        <f t="shared" si="14"/>
        <v>0</v>
      </c>
      <c r="X119" s="14">
        <f t="shared" si="15"/>
        <v>0</v>
      </c>
      <c r="Y119" s="14">
        <f t="shared" si="19"/>
        <v>0</v>
      </c>
      <c r="Z119" s="14">
        <f t="shared" si="20"/>
        <v>0</v>
      </c>
      <c r="AA119" s="14">
        <f>IF(AND(OR($D119="収入",$D119="振替",$D119="残高調整",$D119="借入",$D119="貯金"),$C119="実施",$E119="夫現金"),$J119,0)</f>
        <v>0</v>
      </c>
      <c r="AB119" s="14">
        <f>IF(AND(OR($D119="支出",$D119="振替",$D119="残高調整",$D119="貯金"),$C119="実施",$F119="夫現金"),$J119,0)</f>
        <v>0</v>
      </c>
      <c r="AC119" s="14">
        <f>IF(AND(OR($D119="収入",$D119="振替",$D119="残高調整",$D119="借入",$D119="貯金"),$C119="実施",$E119="妻現金"),$J119,0)</f>
        <v>0</v>
      </c>
      <c r="AD119" s="14">
        <f>IF(AND(OR($D119="支出",$D119="振替",$D119="残高調整",$D119="貯金"),$C119="実施",$F119="妻現金"),$J119,0)</f>
        <v>0</v>
      </c>
      <c r="AE119" s="14">
        <f>IF(AND(OR($D119="収入",$D119="振替",$D119="残高調整",$D119="借入",$D119="貯金"),$C119="実施",$E119="夫銀行"),$J119,0)</f>
        <v>0</v>
      </c>
      <c r="AF119" s="14">
        <f>IF(AND(OR($D119="支出",$D119="振替",$D119="残高調整",$D119="貯金"),$C119="実施",$F119="夫銀行"),$J119,0)</f>
        <v>0</v>
      </c>
      <c r="AG119" s="14">
        <f>IF(AND(OR($D119="収入",$D119="振替",$D119="残高調整",$D119="借入",$D119="貯金"),$C119="実施",$E119="妻銀行"),$J119,0)</f>
        <v>0</v>
      </c>
      <c r="AH119" s="14">
        <f>IF(AND(OR($D119="支出",$D119="振替",$D119="残高調整",$D119="貯金"),$C119="実施",$F119="妻銀行"),$J119,0)</f>
        <v>0</v>
      </c>
      <c r="AI119" s="14">
        <f t="shared" si="12"/>
        <v>0</v>
      </c>
      <c r="AJ119" s="14">
        <f t="shared" si="13"/>
        <v>0</v>
      </c>
    </row>
    <row r="120" spans="1:36" x14ac:dyDescent="0.4">
      <c r="A120" s="3">
        <v>45138</v>
      </c>
      <c r="B120" s="13" t="str">
        <f t="shared" si="16"/>
        <v>月</v>
      </c>
      <c r="C120" s="13" t="s">
        <v>11</v>
      </c>
      <c r="D120" s="13" t="s">
        <v>15</v>
      </c>
      <c r="E120" s="4" t="s">
        <v>15</v>
      </c>
      <c r="F120" s="4" t="s">
        <v>145</v>
      </c>
      <c r="G120" s="4" t="s">
        <v>15</v>
      </c>
      <c r="H120" s="4"/>
      <c r="I120" s="4"/>
      <c r="J120" s="14">
        <v>50000</v>
      </c>
      <c r="K120" s="14">
        <f t="shared" si="21"/>
        <v>1842804</v>
      </c>
      <c r="L120" s="14">
        <f>L119+収支明細_完成!$Y120-収支明細_完成!$Z120</f>
        <v>1072804</v>
      </c>
      <c r="M120" s="14">
        <f t="shared" si="17"/>
        <v>50000</v>
      </c>
      <c r="N120" s="14">
        <f t="shared" si="18"/>
        <v>50000</v>
      </c>
      <c r="O120" s="14">
        <f>IF(AND(OR($D120="収入",$D120="振替",$D120="残高調整",$D120="借入",$D120="貯金"),$C120="予算",$E120="夫現金"),$J120,0)</f>
        <v>0</v>
      </c>
      <c r="P120" s="14">
        <f>IF(AND(OR($D120="支出",$D120="振替",$D120="残高調整",$D120="貯金"),$C120="予算",$F120="夫現金"),$J120,0)</f>
        <v>0</v>
      </c>
      <c r="Q120" s="14">
        <f>IF(AND(OR($D120="収入",$D120="振替",$D120="残高調整",$D120="借入",$D120="貯金"),$C120="予算",$E120="妻現金"),$J120,0)</f>
        <v>0</v>
      </c>
      <c r="R120" s="14">
        <f>IF(AND(OR($D120="支出",$D120="振替",$D120="残高調整",$D120="貯金"),$C120="予算",$F120="妻現金"),$J120,0)</f>
        <v>0</v>
      </c>
      <c r="S120" s="14">
        <f>IF(AND(OR($D120="収入",$D120="振替",$D120="残高調整",$D120="借入",$D120="貯金"),$C120="予算",$E120="夫銀行"),$J120,0)</f>
        <v>0</v>
      </c>
      <c r="T120" s="14">
        <f>IF(AND(OR($D120="支出",$D120="振替",$D120="残高調整",$D120="貯金"),$C120="予算",$F120="夫銀行"),$J120,0)</f>
        <v>50000</v>
      </c>
      <c r="U120" s="14">
        <f>IF(AND(OR($D120="収入",$D120="振替",$D120="残高調整",$D120="借入",$D120="貯金"),$C120="予算",$E120="妻銀行"),$J120,0)</f>
        <v>0</v>
      </c>
      <c r="V120" s="14">
        <f>IF(AND(OR($D120="支出",$D120="振替",$D120="残高調整",$D120="貯金"),$C120="予算",$F120="妻銀行"),$J120,0)</f>
        <v>0</v>
      </c>
      <c r="W120" s="14">
        <f t="shared" si="14"/>
        <v>50000</v>
      </c>
      <c r="X120" s="14">
        <f t="shared" si="15"/>
        <v>0</v>
      </c>
      <c r="Y120" s="14">
        <f t="shared" si="19"/>
        <v>0</v>
      </c>
      <c r="Z120" s="14">
        <f t="shared" si="20"/>
        <v>0</v>
      </c>
      <c r="AA120" s="14">
        <f>IF(AND(OR($D120="収入",$D120="振替",$D120="残高調整",$D120="借入",$D120="貯金"),$C120="実施",$E120="夫現金"),$J120,0)</f>
        <v>0</v>
      </c>
      <c r="AB120" s="14">
        <f>IF(AND(OR($D120="支出",$D120="振替",$D120="残高調整",$D120="貯金"),$C120="実施",$F120="夫現金"),$J120,0)</f>
        <v>0</v>
      </c>
      <c r="AC120" s="14">
        <f>IF(AND(OR($D120="収入",$D120="振替",$D120="残高調整",$D120="借入",$D120="貯金"),$C120="実施",$E120="妻現金"),$J120,0)</f>
        <v>0</v>
      </c>
      <c r="AD120" s="14">
        <f>IF(AND(OR($D120="支出",$D120="振替",$D120="残高調整",$D120="貯金"),$C120="実施",$F120="妻現金"),$J120,0)</f>
        <v>0</v>
      </c>
      <c r="AE120" s="14">
        <f>IF(AND(OR($D120="収入",$D120="振替",$D120="残高調整",$D120="借入",$D120="貯金"),$C120="実施",$E120="夫銀行"),$J120,0)</f>
        <v>0</v>
      </c>
      <c r="AF120" s="14">
        <f>IF(AND(OR($D120="支出",$D120="振替",$D120="残高調整",$D120="貯金"),$C120="実施",$F120="夫銀行"),$J120,0)</f>
        <v>0</v>
      </c>
      <c r="AG120" s="14">
        <f>IF(AND(OR($D120="収入",$D120="振替",$D120="残高調整",$D120="借入",$D120="貯金"),$C120="実施",$E120="妻銀行"),$J120,0)</f>
        <v>0</v>
      </c>
      <c r="AH120" s="14">
        <f>IF(AND(OR($D120="支出",$D120="振替",$D120="残高調整",$D120="貯金"),$C120="実施",$F120="妻銀行"),$J120,0)</f>
        <v>0</v>
      </c>
      <c r="AI120" s="14">
        <f t="shared" si="12"/>
        <v>0</v>
      </c>
      <c r="AJ120" s="14">
        <f t="shared" si="13"/>
        <v>0</v>
      </c>
    </row>
    <row r="121" spans="1:36" x14ac:dyDescent="0.4">
      <c r="A121" s="3">
        <v>45138</v>
      </c>
      <c r="B121" s="13" t="str">
        <f t="shared" si="16"/>
        <v>月</v>
      </c>
      <c r="C121" s="13" t="s">
        <v>11</v>
      </c>
      <c r="D121" s="13" t="s">
        <v>25</v>
      </c>
      <c r="E121" s="4"/>
      <c r="F121" s="4" t="s">
        <v>145</v>
      </c>
      <c r="G121" s="4" t="s">
        <v>36</v>
      </c>
      <c r="H121" s="4" t="s">
        <v>109</v>
      </c>
      <c r="I121" s="4"/>
      <c r="J121" s="14">
        <v>5000</v>
      </c>
      <c r="K121" s="14">
        <f t="shared" si="21"/>
        <v>1837804</v>
      </c>
      <c r="L121" s="14">
        <f>L120+収支明細_完成!$Y121-収支明細_完成!$Z121</f>
        <v>1072804</v>
      </c>
      <c r="M121" s="14">
        <f t="shared" si="17"/>
        <v>0</v>
      </c>
      <c r="N121" s="14">
        <f t="shared" si="18"/>
        <v>5000</v>
      </c>
      <c r="O121" s="14">
        <f>IF(AND(OR($D121="収入",$D121="振替",$D121="残高調整",$D121="借入",$D121="貯金"),$C121="予算",$E121="夫現金"),$J121,0)</f>
        <v>0</v>
      </c>
      <c r="P121" s="14">
        <f>IF(AND(OR($D121="支出",$D121="振替",$D121="残高調整",$D121="貯金"),$C121="予算",$F121="夫現金"),$J121,0)</f>
        <v>0</v>
      </c>
      <c r="Q121" s="14">
        <f>IF(AND(OR($D121="収入",$D121="振替",$D121="残高調整",$D121="借入",$D121="貯金"),$C121="予算",$E121="妻現金"),$J121,0)</f>
        <v>0</v>
      </c>
      <c r="R121" s="14">
        <f>IF(AND(OR($D121="支出",$D121="振替",$D121="残高調整",$D121="貯金"),$C121="予算",$F121="妻現金"),$J121,0)</f>
        <v>0</v>
      </c>
      <c r="S121" s="14">
        <f>IF(AND(OR($D121="収入",$D121="振替",$D121="残高調整",$D121="借入",$D121="貯金"),$C121="予算",$E121="夫銀行"),$J121,0)</f>
        <v>0</v>
      </c>
      <c r="T121" s="14">
        <f>IF(AND(OR($D121="支出",$D121="振替",$D121="残高調整",$D121="貯金"),$C121="予算",$F121="夫銀行"),$J121,0)</f>
        <v>5000</v>
      </c>
      <c r="U121" s="14">
        <f>IF(AND(OR($D121="収入",$D121="振替",$D121="残高調整",$D121="借入",$D121="貯金"),$C121="予算",$E121="妻銀行"),$J121,0)</f>
        <v>0</v>
      </c>
      <c r="V121" s="14">
        <f>IF(AND(OR($D121="支出",$D121="振替",$D121="残高調整",$D121="貯金"),$C121="予算",$F121="妻銀行"),$J121,0)</f>
        <v>0</v>
      </c>
      <c r="W121" s="14">
        <f t="shared" si="14"/>
        <v>0</v>
      </c>
      <c r="X121" s="14">
        <f t="shared" si="15"/>
        <v>0</v>
      </c>
      <c r="Y121" s="14">
        <f t="shared" si="19"/>
        <v>0</v>
      </c>
      <c r="Z121" s="14">
        <f t="shared" si="20"/>
        <v>0</v>
      </c>
      <c r="AA121" s="14">
        <f>IF(AND(OR($D121="収入",$D121="振替",$D121="残高調整",$D121="借入",$D121="貯金"),$C121="実施",$E121="夫現金"),$J121,0)</f>
        <v>0</v>
      </c>
      <c r="AB121" s="14">
        <f>IF(AND(OR($D121="支出",$D121="振替",$D121="残高調整",$D121="貯金"),$C121="実施",$F121="夫現金"),$J121,0)</f>
        <v>0</v>
      </c>
      <c r="AC121" s="14">
        <f>IF(AND(OR($D121="収入",$D121="振替",$D121="残高調整",$D121="借入",$D121="貯金"),$C121="実施",$E121="妻現金"),$J121,0)</f>
        <v>0</v>
      </c>
      <c r="AD121" s="14">
        <f>IF(AND(OR($D121="支出",$D121="振替",$D121="残高調整",$D121="貯金"),$C121="実施",$F121="妻現金"),$J121,0)</f>
        <v>0</v>
      </c>
      <c r="AE121" s="14">
        <f>IF(AND(OR($D121="収入",$D121="振替",$D121="残高調整",$D121="借入",$D121="貯金"),$C121="実施",$E121="夫銀行"),$J121,0)</f>
        <v>0</v>
      </c>
      <c r="AF121" s="14">
        <f>IF(AND(OR($D121="支出",$D121="振替",$D121="残高調整",$D121="貯金"),$C121="実施",$F121="夫銀行"),$J121,0)</f>
        <v>0</v>
      </c>
      <c r="AG121" s="14">
        <f>IF(AND(OR($D121="収入",$D121="振替",$D121="残高調整",$D121="借入",$D121="貯金"),$C121="実施",$E121="妻銀行"),$J121,0)</f>
        <v>0</v>
      </c>
      <c r="AH121" s="14">
        <f>IF(AND(OR($D121="支出",$D121="振替",$D121="残高調整",$D121="貯金"),$C121="実施",$F121="妻銀行"),$J121,0)</f>
        <v>0</v>
      </c>
      <c r="AI121" s="14">
        <f t="shared" si="12"/>
        <v>0</v>
      </c>
      <c r="AJ121" s="14">
        <f t="shared" si="13"/>
        <v>0</v>
      </c>
    </row>
    <row r="122" spans="1:36" x14ac:dyDescent="0.4">
      <c r="A122" s="3">
        <v>45138</v>
      </c>
      <c r="B122" s="13" t="str">
        <f t="shared" si="16"/>
        <v>月</v>
      </c>
      <c r="C122" s="13" t="s">
        <v>11</v>
      </c>
      <c r="D122" s="13" t="s">
        <v>25</v>
      </c>
      <c r="E122" s="4"/>
      <c r="F122" s="4" t="s">
        <v>145</v>
      </c>
      <c r="G122" s="4" t="s">
        <v>41</v>
      </c>
      <c r="H122" s="4" t="s">
        <v>112</v>
      </c>
      <c r="I122" s="4"/>
      <c r="J122" s="14">
        <v>35000</v>
      </c>
      <c r="K122" s="14">
        <f t="shared" si="21"/>
        <v>1802804</v>
      </c>
      <c r="L122" s="14">
        <f>L121+収支明細_完成!$Y122-収支明細_完成!$Z122</f>
        <v>1072804</v>
      </c>
      <c r="M122" s="14">
        <f t="shared" si="17"/>
        <v>0</v>
      </c>
      <c r="N122" s="14">
        <f t="shared" si="18"/>
        <v>35000</v>
      </c>
      <c r="O122" s="14">
        <f>IF(AND(OR($D122="収入",$D122="振替",$D122="残高調整",$D122="借入",$D122="貯金"),$C122="予算",$E122="夫現金"),$J122,0)</f>
        <v>0</v>
      </c>
      <c r="P122" s="14">
        <f>IF(AND(OR($D122="支出",$D122="振替",$D122="残高調整",$D122="貯金"),$C122="予算",$F122="夫現金"),$J122,0)</f>
        <v>0</v>
      </c>
      <c r="Q122" s="14">
        <f>IF(AND(OR($D122="収入",$D122="振替",$D122="残高調整",$D122="借入",$D122="貯金"),$C122="予算",$E122="妻現金"),$J122,0)</f>
        <v>0</v>
      </c>
      <c r="R122" s="14">
        <f>IF(AND(OR($D122="支出",$D122="振替",$D122="残高調整",$D122="貯金"),$C122="予算",$F122="妻現金"),$J122,0)</f>
        <v>0</v>
      </c>
      <c r="S122" s="14">
        <f>IF(AND(OR($D122="収入",$D122="振替",$D122="残高調整",$D122="借入",$D122="貯金"),$C122="予算",$E122="夫銀行"),$J122,0)</f>
        <v>0</v>
      </c>
      <c r="T122" s="14">
        <f>IF(AND(OR($D122="支出",$D122="振替",$D122="残高調整",$D122="貯金"),$C122="予算",$F122="夫銀行"),$J122,0)</f>
        <v>35000</v>
      </c>
      <c r="U122" s="14">
        <f>IF(AND(OR($D122="収入",$D122="振替",$D122="残高調整",$D122="借入",$D122="貯金"),$C122="予算",$E122="妻銀行"),$J122,0)</f>
        <v>0</v>
      </c>
      <c r="V122" s="14">
        <f>IF(AND(OR($D122="支出",$D122="振替",$D122="残高調整",$D122="貯金"),$C122="予算",$F122="妻銀行"),$J122,0)</f>
        <v>0</v>
      </c>
      <c r="W122" s="14">
        <f t="shared" si="14"/>
        <v>0</v>
      </c>
      <c r="X122" s="14">
        <f t="shared" si="15"/>
        <v>0</v>
      </c>
      <c r="Y122" s="14">
        <f t="shared" si="19"/>
        <v>0</v>
      </c>
      <c r="Z122" s="14">
        <f t="shared" si="20"/>
        <v>0</v>
      </c>
      <c r="AA122" s="14">
        <f>IF(AND(OR($D122="収入",$D122="振替",$D122="残高調整",$D122="借入",$D122="貯金"),$C122="実施",$E122="夫現金"),$J122,0)</f>
        <v>0</v>
      </c>
      <c r="AB122" s="14">
        <f>IF(AND(OR($D122="支出",$D122="振替",$D122="残高調整",$D122="貯金"),$C122="実施",$F122="夫現金"),$J122,0)</f>
        <v>0</v>
      </c>
      <c r="AC122" s="14">
        <f>IF(AND(OR($D122="収入",$D122="振替",$D122="残高調整",$D122="借入",$D122="貯金"),$C122="実施",$E122="妻現金"),$J122,0)</f>
        <v>0</v>
      </c>
      <c r="AD122" s="14">
        <f>IF(AND(OR($D122="支出",$D122="振替",$D122="残高調整",$D122="貯金"),$C122="実施",$F122="妻現金"),$J122,0)</f>
        <v>0</v>
      </c>
      <c r="AE122" s="14">
        <f>IF(AND(OR($D122="収入",$D122="振替",$D122="残高調整",$D122="借入",$D122="貯金"),$C122="実施",$E122="夫銀行"),$J122,0)</f>
        <v>0</v>
      </c>
      <c r="AF122" s="14">
        <f>IF(AND(OR($D122="支出",$D122="振替",$D122="残高調整",$D122="貯金"),$C122="実施",$F122="夫銀行"),$J122,0)</f>
        <v>0</v>
      </c>
      <c r="AG122" s="14">
        <f>IF(AND(OR($D122="収入",$D122="振替",$D122="残高調整",$D122="借入",$D122="貯金"),$C122="実施",$E122="妻銀行"),$J122,0)</f>
        <v>0</v>
      </c>
      <c r="AH122" s="14">
        <f>IF(AND(OR($D122="支出",$D122="振替",$D122="残高調整",$D122="貯金"),$C122="実施",$F122="妻銀行"),$J122,0)</f>
        <v>0</v>
      </c>
      <c r="AI122" s="14">
        <f t="shared" si="12"/>
        <v>0</v>
      </c>
      <c r="AJ122" s="14">
        <f t="shared" si="13"/>
        <v>0</v>
      </c>
    </row>
    <row r="123" spans="1:36" x14ac:dyDescent="0.4">
      <c r="A123" s="3">
        <v>45138</v>
      </c>
      <c r="B123" s="13" t="str">
        <f t="shared" si="16"/>
        <v>月</v>
      </c>
      <c r="C123" s="13" t="s">
        <v>11</v>
      </c>
      <c r="D123" s="13" t="s">
        <v>25</v>
      </c>
      <c r="E123" s="4"/>
      <c r="F123" s="4" t="s">
        <v>145</v>
      </c>
      <c r="G123" s="4" t="s">
        <v>41</v>
      </c>
      <c r="H123" s="4" t="s">
        <v>113</v>
      </c>
      <c r="I123" s="4"/>
      <c r="J123" s="14">
        <v>34000</v>
      </c>
      <c r="K123" s="14">
        <f t="shared" si="21"/>
        <v>1768804</v>
      </c>
      <c r="L123" s="14">
        <f>L122+収支明細_完成!$Y123-収支明細_完成!$Z123</f>
        <v>1072804</v>
      </c>
      <c r="M123" s="14">
        <f t="shared" si="17"/>
        <v>0</v>
      </c>
      <c r="N123" s="14">
        <f t="shared" si="18"/>
        <v>34000</v>
      </c>
      <c r="O123" s="14">
        <f>IF(AND(OR($D123="収入",$D123="振替",$D123="残高調整",$D123="借入",$D123="貯金"),$C123="予算",$E123="夫現金"),$J123,0)</f>
        <v>0</v>
      </c>
      <c r="P123" s="14">
        <f>IF(AND(OR($D123="支出",$D123="振替",$D123="残高調整",$D123="貯金"),$C123="予算",$F123="夫現金"),$J123,0)</f>
        <v>0</v>
      </c>
      <c r="Q123" s="14">
        <f>IF(AND(OR($D123="収入",$D123="振替",$D123="残高調整",$D123="借入",$D123="貯金"),$C123="予算",$E123="妻現金"),$J123,0)</f>
        <v>0</v>
      </c>
      <c r="R123" s="14">
        <f>IF(AND(OR($D123="支出",$D123="振替",$D123="残高調整",$D123="貯金"),$C123="予算",$F123="妻現金"),$J123,0)</f>
        <v>0</v>
      </c>
      <c r="S123" s="14">
        <f>IF(AND(OR($D123="収入",$D123="振替",$D123="残高調整",$D123="借入",$D123="貯金"),$C123="予算",$E123="夫銀行"),$J123,0)</f>
        <v>0</v>
      </c>
      <c r="T123" s="14">
        <f>IF(AND(OR($D123="支出",$D123="振替",$D123="残高調整",$D123="貯金"),$C123="予算",$F123="夫銀行"),$J123,0)</f>
        <v>34000</v>
      </c>
      <c r="U123" s="14">
        <f>IF(AND(OR($D123="収入",$D123="振替",$D123="残高調整",$D123="借入",$D123="貯金"),$C123="予算",$E123="妻銀行"),$J123,0)</f>
        <v>0</v>
      </c>
      <c r="V123" s="14">
        <f>IF(AND(OR($D123="支出",$D123="振替",$D123="残高調整",$D123="貯金"),$C123="予算",$F123="妻銀行"),$J123,0)</f>
        <v>0</v>
      </c>
      <c r="W123" s="14">
        <f t="shared" si="14"/>
        <v>0</v>
      </c>
      <c r="X123" s="14">
        <f t="shared" si="15"/>
        <v>0</v>
      </c>
      <c r="Y123" s="14">
        <f t="shared" si="19"/>
        <v>0</v>
      </c>
      <c r="Z123" s="14">
        <f t="shared" si="20"/>
        <v>0</v>
      </c>
      <c r="AA123" s="14">
        <f>IF(AND(OR($D123="収入",$D123="振替",$D123="残高調整",$D123="借入",$D123="貯金"),$C123="実施",$E123="夫現金"),$J123,0)</f>
        <v>0</v>
      </c>
      <c r="AB123" s="14">
        <f>IF(AND(OR($D123="支出",$D123="振替",$D123="残高調整",$D123="貯金"),$C123="実施",$F123="夫現金"),$J123,0)</f>
        <v>0</v>
      </c>
      <c r="AC123" s="14">
        <f>IF(AND(OR($D123="収入",$D123="振替",$D123="残高調整",$D123="借入",$D123="貯金"),$C123="実施",$E123="妻現金"),$J123,0)</f>
        <v>0</v>
      </c>
      <c r="AD123" s="14">
        <f>IF(AND(OR($D123="支出",$D123="振替",$D123="残高調整",$D123="貯金"),$C123="実施",$F123="妻現金"),$J123,0)</f>
        <v>0</v>
      </c>
      <c r="AE123" s="14">
        <f>IF(AND(OR($D123="収入",$D123="振替",$D123="残高調整",$D123="借入",$D123="貯金"),$C123="実施",$E123="夫銀行"),$J123,0)</f>
        <v>0</v>
      </c>
      <c r="AF123" s="14">
        <f>IF(AND(OR($D123="支出",$D123="振替",$D123="残高調整",$D123="貯金"),$C123="実施",$F123="夫銀行"),$J123,0)</f>
        <v>0</v>
      </c>
      <c r="AG123" s="14">
        <f>IF(AND(OR($D123="収入",$D123="振替",$D123="残高調整",$D123="借入",$D123="貯金"),$C123="実施",$E123="妻銀行"),$J123,0)</f>
        <v>0</v>
      </c>
      <c r="AH123" s="14">
        <f>IF(AND(OR($D123="支出",$D123="振替",$D123="残高調整",$D123="貯金"),$C123="実施",$F123="妻銀行"),$J123,0)</f>
        <v>0</v>
      </c>
      <c r="AI123" s="14">
        <f t="shared" si="12"/>
        <v>0</v>
      </c>
      <c r="AJ123" s="14">
        <f t="shared" si="13"/>
        <v>0</v>
      </c>
    </row>
    <row r="124" spans="1:36" x14ac:dyDescent="0.4">
      <c r="A124" s="3">
        <v>45138</v>
      </c>
      <c r="B124" s="13" t="str">
        <f t="shared" si="16"/>
        <v>月</v>
      </c>
      <c r="C124" s="13" t="s">
        <v>11</v>
      </c>
      <c r="D124" s="13" t="s">
        <v>15</v>
      </c>
      <c r="E124" s="4" t="s">
        <v>15</v>
      </c>
      <c r="F124" s="4" t="s">
        <v>160</v>
      </c>
      <c r="G124" s="4" t="s">
        <v>15</v>
      </c>
      <c r="H124" s="4"/>
      <c r="I124" s="4"/>
      <c r="J124" s="14">
        <v>30000</v>
      </c>
      <c r="K124" s="14">
        <f>K123+SUM(M124,Y124)-SUM(N124,Z124)</f>
        <v>1768804</v>
      </c>
      <c r="L124" s="14">
        <f>L123+収支明細_完成!$Y124-収支明細_完成!$Z124</f>
        <v>1072804</v>
      </c>
      <c r="M124" s="14">
        <f>SUMPRODUCT((MOD(COLUMN($O124:$X124),2)=1)*($O124:$X124))</f>
        <v>30000</v>
      </c>
      <c r="N124" s="14">
        <f>SUMPRODUCT((MOD(COLUMN($O124:$X124),2)=0)*($O124:$X124))</f>
        <v>30000</v>
      </c>
      <c r="O124" s="14">
        <f>IF(AND(OR($D124="収入",$D124="振替",$D124="残高調整",$D124="借入",$D124="貯金"),$C124="予算",$E124="夫現金"),$J124,0)</f>
        <v>0</v>
      </c>
      <c r="P124" s="14">
        <f>IF(AND(OR($D124="支出",$D124="振替",$D124="残高調整",$D124="貯金"),$C124="予算",$F124="夫現金"),$J124,0)</f>
        <v>0</v>
      </c>
      <c r="Q124" s="14">
        <f>IF(AND(OR($D124="収入",$D124="振替",$D124="残高調整",$D124="借入",$D124="貯金"),$C124="予算",$E124="妻現金"),$J124,0)</f>
        <v>0</v>
      </c>
      <c r="R124" s="14">
        <f>IF(AND(OR($D124="支出",$D124="振替",$D124="残高調整",$D124="貯金"),$C124="予算",$F124="妻現金"),$J124,0)</f>
        <v>0</v>
      </c>
      <c r="S124" s="14">
        <f>IF(AND(OR($D124="収入",$D124="振替",$D124="残高調整",$D124="借入",$D124="貯金"),$C124="予算",$E124="夫銀行"),$J124,0)</f>
        <v>0</v>
      </c>
      <c r="T124" s="14">
        <f>IF(AND(OR($D124="支出",$D124="振替",$D124="残高調整",$D124="貯金"),$C124="予算",$F124="夫銀行"),$J124,0)</f>
        <v>0</v>
      </c>
      <c r="U124" s="14">
        <f>IF(AND(OR($D124="収入",$D124="振替",$D124="残高調整",$D124="借入",$D124="貯金"),$C124="予算",$E124="妻銀行"),$J124,0)</f>
        <v>0</v>
      </c>
      <c r="V124" s="14">
        <f>IF(AND(OR($D124="支出",$D124="振替",$D124="残高調整",$D124="貯金"),$C124="予算",$F124="妻銀行"),$J124,0)</f>
        <v>30000</v>
      </c>
      <c r="W124" s="14">
        <f t="shared" si="14"/>
        <v>30000</v>
      </c>
      <c r="X124" s="14">
        <f t="shared" si="15"/>
        <v>0</v>
      </c>
      <c r="Y124" s="14">
        <f>SUMPRODUCT((MOD(COLUMN($AA124:$AJ124),2)=1)*($AA124:$AJ124))</f>
        <v>0</v>
      </c>
      <c r="Z124" s="14">
        <f>SUMPRODUCT((MOD(COLUMN($AA124:$AJ124),2)=0)*($AA124:$AJ124))</f>
        <v>0</v>
      </c>
      <c r="AA124" s="14">
        <f>IF(AND(OR($D124="収入",$D124="振替",$D124="残高調整",$D124="借入",$D124="貯金"),$C124="実施",$E124="夫現金"),$J124,0)</f>
        <v>0</v>
      </c>
      <c r="AB124" s="14">
        <f>IF(AND(OR($D124="支出",$D124="振替",$D124="残高調整",$D124="貯金"),$C124="実施",$F124="夫現金"),$J124,0)</f>
        <v>0</v>
      </c>
      <c r="AC124" s="14">
        <f>IF(AND(OR($D124="収入",$D124="振替",$D124="残高調整",$D124="借入",$D124="貯金"),$C124="実施",$E124="妻現金"),$J124,0)</f>
        <v>0</v>
      </c>
      <c r="AD124" s="14">
        <f>IF(AND(OR($D124="支出",$D124="振替",$D124="残高調整",$D124="貯金"),$C124="実施",$F124="妻現金"),$J124,0)</f>
        <v>0</v>
      </c>
      <c r="AE124" s="14">
        <f>IF(AND(OR($D124="収入",$D124="振替",$D124="残高調整",$D124="借入",$D124="貯金"),$C124="実施",$E124="夫銀行"),$J124,0)</f>
        <v>0</v>
      </c>
      <c r="AF124" s="14">
        <f>IF(AND(OR($D124="支出",$D124="振替",$D124="残高調整",$D124="貯金"),$C124="実施",$F124="夫銀行"),$J124,0)</f>
        <v>0</v>
      </c>
      <c r="AG124" s="14">
        <f>IF(AND(OR($D124="収入",$D124="振替",$D124="残高調整",$D124="借入",$D124="貯金"),$C124="実施",$E124="妻銀行"),$J124,0)</f>
        <v>0</v>
      </c>
      <c r="AH124" s="14">
        <f>IF(AND(OR($D124="支出",$D124="振替",$D124="残高調整",$D124="貯金"),$C124="実施",$F124="妻銀行"),$J124,0)</f>
        <v>0</v>
      </c>
      <c r="AI124" s="14">
        <f t="shared" si="12"/>
        <v>0</v>
      </c>
      <c r="AJ124" s="14">
        <f t="shared" si="13"/>
        <v>0</v>
      </c>
    </row>
    <row r="125" spans="1:36" x14ac:dyDescent="0.4">
      <c r="A125" s="3">
        <v>45139</v>
      </c>
      <c r="B125" s="13" t="str">
        <f t="shared" si="16"/>
        <v>火</v>
      </c>
      <c r="C125" s="13" t="s">
        <v>11</v>
      </c>
      <c r="D125" s="13" t="s">
        <v>25</v>
      </c>
      <c r="E125" s="4" t="s">
        <v>144</v>
      </c>
      <c r="F125" s="4" t="s">
        <v>145</v>
      </c>
      <c r="G125" s="4" t="s">
        <v>131</v>
      </c>
      <c r="H125" s="4" t="s">
        <v>156</v>
      </c>
      <c r="I125" s="4" t="s">
        <v>157</v>
      </c>
      <c r="J125" s="14">
        <v>30000</v>
      </c>
      <c r="K125" s="14">
        <f>K123+SUM(M125,Y125)-SUM(N125,Z125)</f>
        <v>1738804</v>
      </c>
      <c r="L125" s="14">
        <f>L123+収支明細_完成!$Y125-収支明細_完成!$Z125</f>
        <v>1072804</v>
      </c>
      <c r="M125" s="14">
        <f t="shared" si="17"/>
        <v>0</v>
      </c>
      <c r="N125" s="14">
        <f t="shared" si="18"/>
        <v>30000</v>
      </c>
      <c r="O125" s="14">
        <f>IF(AND(OR($D125="収入",$D125="振替",$D125="残高調整",$D125="借入",$D125="貯金"),$C125="予算",$E125="夫現金"),$J125,0)</f>
        <v>0</v>
      </c>
      <c r="P125" s="14">
        <f>IF(AND(OR($D125="支出",$D125="振替",$D125="残高調整",$D125="貯金"),$C125="予算",$F125="夫現金"),$J125,0)</f>
        <v>0</v>
      </c>
      <c r="Q125" s="14">
        <f>IF(AND(OR($D125="収入",$D125="振替",$D125="残高調整",$D125="借入",$D125="貯金"),$C125="予算",$E125="妻現金"),$J125,0)</f>
        <v>0</v>
      </c>
      <c r="R125" s="14">
        <f>IF(AND(OR($D125="支出",$D125="振替",$D125="残高調整",$D125="貯金"),$C125="予算",$F125="妻現金"),$J125,0)</f>
        <v>0</v>
      </c>
      <c r="S125" s="14">
        <f>IF(AND(OR($D125="収入",$D125="振替",$D125="残高調整",$D125="借入",$D125="貯金"),$C125="予算",$E125="夫銀行"),$J125,0)</f>
        <v>0</v>
      </c>
      <c r="T125" s="14">
        <f>IF(AND(OR($D125="支出",$D125="振替",$D125="残高調整",$D125="貯金"),$C125="予算",$F125="夫銀行"),$J125,0)</f>
        <v>30000</v>
      </c>
      <c r="U125" s="14">
        <f>IF(AND(OR($D125="収入",$D125="振替",$D125="残高調整",$D125="借入",$D125="貯金"),$C125="予算",$E125="妻銀行"),$J125,0)</f>
        <v>0</v>
      </c>
      <c r="V125" s="14">
        <f>IF(AND(OR($D125="支出",$D125="振替",$D125="残高調整",$D125="貯金"),$C125="予算",$F125="妻銀行"),$J125,0)</f>
        <v>0</v>
      </c>
      <c r="W125" s="14">
        <f t="shared" si="14"/>
        <v>0</v>
      </c>
      <c r="X125" s="14">
        <f t="shared" si="15"/>
        <v>0</v>
      </c>
      <c r="Y125" s="14">
        <f t="shared" si="19"/>
        <v>0</v>
      </c>
      <c r="Z125" s="14">
        <f t="shared" si="20"/>
        <v>0</v>
      </c>
      <c r="AA125" s="14">
        <f>IF(AND(OR($D125="収入",$D125="振替",$D125="残高調整",$D125="借入",$D125="貯金"),$C125="実施",$E125="夫現金"),$J125,0)</f>
        <v>0</v>
      </c>
      <c r="AB125" s="14">
        <f>IF(AND(OR($D125="支出",$D125="振替",$D125="残高調整",$D125="貯金"),$C125="実施",$F125="夫現金"),$J125,0)</f>
        <v>0</v>
      </c>
      <c r="AC125" s="14">
        <f>IF(AND(OR($D125="収入",$D125="振替",$D125="残高調整",$D125="借入",$D125="貯金"),$C125="実施",$E125="妻現金"),$J125,0)</f>
        <v>0</v>
      </c>
      <c r="AD125" s="14">
        <f>IF(AND(OR($D125="支出",$D125="振替",$D125="残高調整",$D125="貯金"),$C125="実施",$F125="妻現金"),$J125,0)</f>
        <v>0</v>
      </c>
      <c r="AE125" s="14">
        <f>IF(AND(OR($D125="収入",$D125="振替",$D125="残高調整",$D125="借入",$D125="貯金"),$C125="実施",$E125="夫銀行"),$J125,0)</f>
        <v>0</v>
      </c>
      <c r="AF125" s="14">
        <f>IF(AND(OR($D125="支出",$D125="振替",$D125="残高調整",$D125="貯金"),$C125="実施",$F125="夫銀行"),$J125,0)</f>
        <v>0</v>
      </c>
      <c r="AG125" s="14">
        <f>IF(AND(OR($D125="収入",$D125="振替",$D125="残高調整",$D125="借入",$D125="貯金"),$C125="実施",$E125="妻銀行"),$J125,0)</f>
        <v>0</v>
      </c>
      <c r="AH125" s="14">
        <f>IF(AND(OR($D125="支出",$D125="振替",$D125="残高調整",$D125="貯金"),$C125="実施",$F125="妻銀行"),$J125,0)</f>
        <v>0</v>
      </c>
      <c r="AI125" s="14">
        <f t="shared" si="12"/>
        <v>0</v>
      </c>
      <c r="AJ125" s="14">
        <f t="shared" si="13"/>
        <v>0</v>
      </c>
    </row>
    <row r="126" spans="1:36" x14ac:dyDescent="0.4">
      <c r="A126" s="3">
        <v>45139</v>
      </c>
      <c r="B126" s="13" t="str">
        <f t="shared" si="16"/>
        <v>火</v>
      </c>
      <c r="C126" s="13" t="s">
        <v>11</v>
      </c>
      <c r="D126" s="13" t="s">
        <v>25</v>
      </c>
      <c r="E126" s="4" t="s">
        <v>159</v>
      </c>
      <c r="F126" s="4" t="s">
        <v>145</v>
      </c>
      <c r="G126" s="4" t="s">
        <v>131</v>
      </c>
      <c r="H126" s="4" t="s">
        <v>171</v>
      </c>
      <c r="I126" s="4" t="s">
        <v>172</v>
      </c>
      <c r="J126" s="14">
        <v>15000</v>
      </c>
      <c r="K126" s="14">
        <f t="shared" si="21"/>
        <v>1723804</v>
      </c>
      <c r="L126" s="14">
        <f>L125+収支明細_完成!$Y126-収支明細_完成!$Z126</f>
        <v>1072804</v>
      </c>
      <c r="M126" s="14">
        <f t="shared" si="17"/>
        <v>0</v>
      </c>
      <c r="N126" s="14">
        <f t="shared" si="18"/>
        <v>15000</v>
      </c>
      <c r="O126" s="14">
        <f>IF(AND(OR($D126="収入",$D126="振替",$D126="残高調整",$D126="借入",$D126="貯金"),$C126="予算",$E126="夫現金"),$J126,0)</f>
        <v>0</v>
      </c>
      <c r="P126" s="14">
        <f>IF(AND(OR($D126="支出",$D126="振替",$D126="残高調整",$D126="貯金"),$C126="予算",$F126="夫現金"),$J126,0)</f>
        <v>0</v>
      </c>
      <c r="Q126" s="14">
        <f>IF(AND(OR($D126="収入",$D126="振替",$D126="残高調整",$D126="借入",$D126="貯金"),$C126="予算",$E126="妻現金"),$J126,0)</f>
        <v>0</v>
      </c>
      <c r="R126" s="14">
        <f>IF(AND(OR($D126="支出",$D126="振替",$D126="残高調整",$D126="貯金"),$C126="予算",$F126="妻現金"),$J126,0)</f>
        <v>0</v>
      </c>
      <c r="S126" s="14">
        <f>IF(AND(OR($D126="収入",$D126="振替",$D126="残高調整",$D126="借入",$D126="貯金"),$C126="予算",$E126="夫銀行"),$J126,0)</f>
        <v>0</v>
      </c>
      <c r="T126" s="14">
        <f>IF(AND(OR($D126="支出",$D126="振替",$D126="残高調整",$D126="貯金"),$C126="予算",$F126="夫銀行"),$J126,0)</f>
        <v>15000</v>
      </c>
      <c r="U126" s="14">
        <f>IF(AND(OR($D126="収入",$D126="振替",$D126="残高調整",$D126="借入",$D126="貯金"),$C126="予算",$E126="妻銀行"),$J126,0)</f>
        <v>0</v>
      </c>
      <c r="V126" s="14">
        <f>IF(AND(OR($D126="支出",$D126="振替",$D126="残高調整",$D126="貯金"),$C126="予算",$F126="妻銀行"),$J126,0)</f>
        <v>0</v>
      </c>
      <c r="W126" s="14">
        <f t="shared" si="14"/>
        <v>0</v>
      </c>
      <c r="X126" s="14">
        <f t="shared" si="15"/>
        <v>0</v>
      </c>
      <c r="Y126" s="14">
        <f t="shared" si="19"/>
        <v>0</v>
      </c>
      <c r="Z126" s="14">
        <f t="shared" si="20"/>
        <v>0</v>
      </c>
      <c r="AA126" s="14">
        <f>IF(AND(OR($D126="収入",$D126="振替",$D126="残高調整",$D126="借入",$D126="貯金"),$C126="実施",$E126="夫現金"),$J126,0)</f>
        <v>0</v>
      </c>
      <c r="AB126" s="14">
        <f>IF(AND(OR($D126="支出",$D126="振替",$D126="残高調整",$D126="貯金"),$C126="実施",$F126="夫現金"),$J126,0)</f>
        <v>0</v>
      </c>
      <c r="AC126" s="14">
        <f>IF(AND(OR($D126="収入",$D126="振替",$D126="残高調整",$D126="借入",$D126="貯金"),$C126="実施",$E126="妻現金"),$J126,0)</f>
        <v>0</v>
      </c>
      <c r="AD126" s="14">
        <f>IF(AND(OR($D126="支出",$D126="振替",$D126="残高調整",$D126="貯金"),$C126="実施",$F126="妻現金"),$J126,0)</f>
        <v>0</v>
      </c>
      <c r="AE126" s="14">
        <f>IF(AND(OR($D126="収入",$D126="振替",$D126="残高調整",$D126="借入",$D126="貯金"),$C126="実施",$E126="夫銀行"),$J126,0)</f>
        <v>0</v>
      </c>
      <c r="AF126" s="14">
        <f>IF(AND(OR($D126="支出",$D126="振替",$D126="残高調整",$D126="貯金"),$C126="実施",$F126="夫銀行"),$J126,0)</f>
        <v>0</v>
      </c>
      <c r="AG126" s="14">
        <f>IF(AND(OR($D126="収入",$D126="振替",$D126="残高調整",$D126="借入",$D126="貯金"),$C126="実施",$E126="妻銀行"),$J126,0)</f>
        <v>0</v>
      </c>
      <c r="AH126" s="14">
        <f>IF(AND(OR($D126="支出",$D126="振替",$D126="残高調整",$D126="貯金"),$C126="実施",$F126="妻銀行"),$J126,0)</f>
        <v>0</v>
      </c>
      <c r="AI126" s="14">
        <f t="shared" si="12"/>
        <v>0</v>
      </c>
      <c r="AJ126" s="14">
        <f t="shared" si="13"/>
        <v>0</v>
      </c>
    </row>
    <row r="127" spans="1:36" x14ac:dyDescent="0.4">
      <c r="A127" s="3">
        <v>45139</v>
      </c>
      <c r="B127" s="13" t="str">
        <f t="shared" si="16"/>
        <v>火</v>
      </c>
      <c r="C127" s="13" t="s">
        <v>11</v>
      </c>
      <c r="D127" s="13" t="s">
        <v>25</v>
      </c>
      <c r="E127" s="4"/>
      <c r="F127" s="4" t="s">
        <v>145</v>
      </c>
      <c r="G127" s="4" t="s">
        <v>33</v>
      </c>
      <c r="H127" s="4" t="s">
        <v>103</v>
      </c>
      <c r="I127" s="4"/>
      <c r="J127" s="14">
        <v>35000</v>
      </c>
      <c r="K127" s="14">
        <f t="shared" si="21"/>
        <v>1688804</v>
      </c>
      <c r="L127" s="14">
        <f>L126+収支明細_完成!$Y127-収支明細_完成!$Z127</f>
        <v>1072804</v>
      </c>
      <c r="M127" s="14">
        <f t="shared" si="17"/>
        <v>0</v>
      </c>
      <c r="N127" s="14">
        <f t="shared" si="18"/>
        <v>35000</v>
      </c>
      <c r="O127" s="14">
        <f>IF(AND(OR($D127="収入",$D127="振替",$D127="残高調整",$D127="借入",$D127="貯金"),$C127="予算",$E127="夫現金"),$J127,0)</f>
        <v>0</v>
      </c>
      <c r="P127" s="14">
        <f>IF(AND(OR($D127="支出",$D127="振替",$D127="残高調整",$D127="貯金"),$C127="予算",$F127="夫現金"),$J127,0)</f>
        <v>0</v>
      </c>
      <c r="Q127" s="14">
        <f>IF(AND(OR($D127="収入",$D127="振替",$D127="残高調整",$D127="借入",$D127="貯金"),$C127="予算",$E127="妻現金"),$J127,0)</f>
        <v>0</v>
      </c>
      <c r="R127" s="14">
        <f>IF(AND(OR($D127="支出",$D127="振替",$D127="残高調整",$D127="貯金"),$C127="予算",$F127="妻現金"),$J127,0)</f>
        <v>0</v>
      </c>
      <c r="S127" s="14">
        <f>IF(AND(OR($D127="収入",$D127="振替",$D127="残高調整",$D127="借入",$D127="貯金"),$C127="予算",$E127="夫銀行"),$J127,0)</f>
        <v>0</v>
      </c>
      <c r="T127" s="14">
        <f>IF(AND(OR($D127="支出",$D127="振替",$D127="残高調整",$D127="貯金"),$C127="予算",$F127="夫銀行"),$J127,0)</f>
        <v>35000</v>
      </c>
      <c r="U127" s="14">
        <f>IF(AND(OR($D127="収入",$D127="振替",$D127="残高調整",$D127="借入",$D127="貯金"),$C127="予算",$E127="妻銀行"),$J127,0)</f>
        <v>0</v>
      </c>
      <c r="V127" s="14">
        <f>IF(AND(OR($D127="支出",$D127="振替",$D127="残高調整",$D127="貯金"),$C127="予算",$F127="妻銀行"),$J127,0)</f>
        <v>0</v>
      </c>
      <c r="W127" s="14">
        <f t="shared" si="14"/>
        <v>0</v>
      </c>
      <c r="X127" s="14">
        <f t="shared" si="15"/>
        <v>0</v>
      </c>
      <c r="Y127" s="14">
        <f t="shared" si="19"/>
        <v>0</v>
      </c>
      <c r="Z127" s="14">
        <f t="shared" si="20"/>
        <v>0</v>
      </c>
      <c r="AA127" s="14">
        <f>IF(AND(OR($D127="収入",$D127="振替",$D127="残高調整",$D127="借入",$D127="貯金"),$C127="実施",$E127="夫現金"),$J127,0)</f>
        <v>0</v>
      </c>
      <c r="AB127" s="14">
        <f>IF(AND(OR($D127="支出",$D127="振替",$D127="残高調整",$D127="貯金"),$C127="実施",$F127="夫現金"),$J127,0)</f>
        <v>0</v>
      </c>
      <c r="AC127" s="14">
        <f>IF(AND(OR($D127="収入",$D127="振替",$D127="残高調整",$D127="借入",$D127="貯金"),$C127="実施",$E127="妻現金"),$J127,0)</f>
        <v>0</v>
      </c>
      <c r="AD127" s="14">
        <f>IF(AND(OR($D127="支出",$D127="振替",$D127="残高調整",$D127="貯金"),$C127="実施",$F127="妻現金"),$J127,0)</f>
        <v>0</v>
      </c>
      <c r="AE127" s="14">
        <f>IF(AND(OR($D127="収入",$D127="振替",$D127="残高調整",$D127="借入",$D127="貯金"),$C127="実施",$E127="夫銀行"),$J127,0)</f>
        <v>0</v>
      </c>
      <c r="AF127" s="14">
        <f>IF(AND(OR($D127="支出",$D127="振替",$D127="残高調整",$D127="貯金"),$C127="実施",$F127="夫銀行"),$J127,0)</f>
        <v>0</v>
      </c>
      <c r="AG127" s="14">
        <f>IF(AND(OR($D127="収入",$D127="振替",$D127="残高調整",$D127="借入",$D127="貯金"),$C127="実施",$E127="妻銀行"),$J127,0)</f>
        <v>0</v>
      </c>
      <c r="AH127" s="14">
        <f>IF(AND(OR($D127="支出",$D127="振替",$D127="残高調整",$D127="貯金"),$C127="実施",$F127="妻銀行"),$J127,0)</f>
        <v>0</v>
      </c>
      <c r="AI127" s="14">
        <f t="shared" si="12"/>
        <v>0</v>
      </c>
      <c r="AJ127" s="14">
        <f t="shared" si="13"/>
        <v>0</v>
      </c>
    </row>
    <row r="128" spans="1:36" x14ac:dyDescent="0.4">
      <c r="A128" s="3">
        <v>45139</v>
      </c>
      <c r="B128" s="13" t="str">
        <f t="shared" si="16"/>
        <v>火</v>
      </c>
      <c r="C128" s="13" t="s">
        <v>11</v>
      </c>
      <c r="D128" s="13" t="s">
        <v>25</v>
      </c>
      <c r="E128" s="4"/>
      <c r="F128" s="4" t="s">
        <v>145</v>
      </c>
      <c r="G128" s="4" t="s">
        <v>34</v>
      </c>
      <c r="H128" s="4" t="s">
        <v>56</v>
      </c>
      <c r="I128" s="4"/>
      <c r="J128" s="14">
        <v>8000</v>
      </c>
      <c r="K128" s="14">
        <f t="shared" si="21"/>
        <v>1680804</v>
      </c>
      <c r="L128" s="14">
        <f>L127+収支明細_完成!$Y128-収支明細_完成!$Z128</f>
        <v>1072804</v>
      </c>
      <c r="M128" s="14">
        <f t="shared" si="17"/>
        <v>0</v>
      </c>
      <c r="N128" s="14">
        <f t="shared" si="18"/>
        <v>8000</v>
      </c>
      <c r="O128" s="14">
        <f>IF(AND(OR($D128="収入",$D128="振替",$D128="残高調整",$D128="借入",$D128="貯金"),$C128="予算",$E128="夫現金"),$J128,0)</f>
        <v>0</v>
      </c>
      <c r="P128" s="14">
        <f>IF(AND(OR($D128="支出",$D128="振替",$D128="残高調整",$D128="貯金"),$C128="予算",$F128="夫現金"),$J128,0)</f>
        <v>0</v>
      </c>
      <c r="Q128" s="14">
        <f>IF(AND(OR($D128="収入",$D128="振替",$D128="残高調整",$D128="借入",$D128="貯金"),$C128="予算",$E128="妻現金"),$J128,0)</f>
        <v>0</v>
      </c>
      <c r="R128" s="14">
        <f>IF(AND(OR($D128="支出",$D128="振替",$D128="残高調整",$D128="貯金"),$C128="予算",$F128="妻現金"),$J128,0)</f>
        <v>0</v>
      </c>
      <c r="S128" s="14">
        <f>IF(AND(OR($D128="収入",$D128="振替",$D128="残高調整",$D128="借入",$D128="貯金"),$C128="予算",$E128="夫銀行"),$J128,0)</f>
        <v>0</v>
      </c>
      <c r="T128" s="14">
        <f>IF(AND(OR($D128="支出",$D128="振替",$D128="残高調整",$D128="貯金"),$C128="予算",$F128="夫銀行"),$J128,0)</f>
        <v>8000</v>
      </c>
      <c r="U128" s="14">
        <f>IF(AND(OR($D128="収入",$D128="振替",$D128="残高調整",$D128="借入",$D128="貯金"),$C128="予算",$E128="妻銀行"),$J128,0)</f>
        <v>0</v>
      </c>
      <c r="V128" s="14">
        <f>IF(AND(OR($D128="支出",$D128="振替",$D128="残高調整",$D128="貯金"),$C128="予算",$F128="妻銀行"),$J128,0)</f>
        <v>0</v>
      </c>
      <c r="W128" s="14">
        <f t="shared" si="14"/>
        <v>0</v>
      </c>
      <c r="X128" s="14">
        <f t="shared" si="15"/>
        <v>0</v>
      </c>
      <c r="Y128" s="14">
        <f t="shared" si="19"/>
        <v>0</v>
      </c>
      <c r="Z128" s="14">
        <f t="shared" si="20"/>
        <v>0</v>
      </c>
      <c r="AA128" s="14">
        <f>IF(AND(OR($D128="収入",$D128="振替",$D128="残高調整",$D128="借入",$D128="貯金"),$C128="実施",$E128="夫現金"),$J128,0)</f>
        <v>0</v>
      </c>
      <c r="AB128" s="14">
        <f>IF(AND(OR($D128="支出",$D128="振替",$D128="残高調整",$D128="貯金"),$C128="実施",$F128="夫現金"),$J128,0)</f>
        <v>0</v>
      </c>
      <c r="AC128" s="14">
        <f>IF(AND(OR($D128="収入",$D128="振替",$D128="残高調整",$D128="借入",$D128="貯金"),$C128="実施",$E128="妻現金"),$J128,0)</f>
        <v>0</v>
      </c>
      <c r="AD128" s="14">
        <f>IF(AND(OR($D128="支出",$D128="振替",$D128="残高調整",$D128="貯金"),$C128="実施",$F128="妻現金"),$J128,0)</f>
        <v>0</v>
      </c>
      <c r="AE128" s="14">
        <f>IF(AND(OR($D128="収入",$D128="振替",$D128="残高調整",$D128="借入",$D128="貯金"),$C128="実施",$E128="夫銀行"),$J128,0)</f>
        <v>0</v>
      </c>
      <c r="AF128" s="14">
        <f>IF(AND(OR($D128="支出",$D128="振替",$D128="残高調整",$D128="貯金"),$C128="実施",$F128="夫銀行"),$J128,0)</f>
        <v>0</v>
      </c>
      <c r="AG128" s="14">
        <f>IF(AND(OR($D128="収入",$D128="振替",$D128="残高調整",$D128="借入",$D128="貯金"),$C128="実施",$E128="妻銀行"),$J128,0)</f>
        <v>0</v>
      </c>
      <c r="AH128" s="14">
        <f>IF(AND(OR($D128="支出",$D128="振替",$D128="残高調整",$D128="貯金"),$C128="実施",$F128="妻銀行"),$J128,0)</f>
        <v>0</v>
      </c>
      <c r="AI128" s="14">
        <f t="shared" si="12"/>
        <v>0</v>
      </c>
      <c r="AJ128" s="14">
        <f t="shared" si="13"/>
        <v>0</v>
      </c>
    </row>
    <row r="129" spans="1:36" x14ac:dyDescent="0.4">
      <c r="A129" s="3">
        <v>45159</v>
      </c>
      <c r="B129" s="13" t="str">
        <f t="shared" si="16"/>
        <v>月</v>
      </c>
      <c r="C129" s="13" t="s">
        <v>11</v>
      </c>
      <c r="D129" s="13" t="s">
        <v>25</v>
      </c>
      <c r="E129" s="4"/>
      <c r="F129" s="4" t="s">
        <v>145</v>
      </c>
      <c r="G129" s="4" t="s">
        <v>42</v>
      </c>
      <c r="H129" s="4" t="s">
        <v>104</v>
      </c>
      <c r="I129" s="4"/>
      <c r="J129" s="14">
        <v>20000</v>
      </c>
      <c r="K129" s="14">
        <f t="shared" si="21"/>
        <v>1660804</v>
      </c>
      <c r="L129" s="14">
        <f>L128+収支明細_完成!$Y129-収支明細_完成!$Z129</f>
        <v>1072804</v>
      </c>
      <c r="M129" s="14">
        <f t="shared" si="17"/>
        <v>0</v>
      </c>
      <c r="N129" s="14">
        <f t="shared" si="18"/>
        <v>20000</v>
      </c>
      <c r="O129" s="14">
        <f>IF(AND(OR($D129="収入",$D129="振替",$D129="残高調整",$D129="借入",$D129="貯金"),$C129="予算",$E129="夫現金"),$J129,0)</f>
        <v>0</v>
      </c>
      <c r="P129" s="14">
        <f>IF(AND(OR($D129="支出",$D129="振替",$D129="残高調整",$D129="貯金"),$C129="予算",$F129="夫現金"),$J129,0)</f>
        <v>0</v>
      </c>
      <c r="Q129" s="14">
        <f>IF(AND(OR($D129="収入",$D129="振替",$D129="残高調整",$D129="借入",$D129="貯金"),$C129="予算",$E129="妻現金"),$J129,0)</f>
        <v>0</v>
      </c>
      <c r="R129" s="14">
        <f>IF(AND(OR($D129="支出",$D129="振替",$D129="残高調整",$D129="貯金"),$C129="予算",$F129="妻現金"),$J129,0)</f>
        <v>0</v>
      </c>
      <c r="S129" s="14">
        <f>IF(AND(OR($D129="収入",$D129="振替",$D129="残高調整",$D129="借入",$D129="貯金"),$C129="予算",$E129="夫銀行"),$J129,0)</f>
        <v>0</v>
      </c>
      <c r="T129" s="14">
        <f>IF(AND(OR($D129="支出",$D129="振替",$D129="残高調整",$D129="貯金"),$C129="予算",$F129="夫銀行"),$J129,0)</f>
        <v>20000</v>
      </c>
      <c r="U129" s="14">
        <f>IF(AND(OR($D129="収入",$D129="振替",$D129="残高調整",$D129="借入",$D129="貯金"),$C129="予算",$E129="妻銀行"),$J129,0)</f>
        <v>0</v>
      </c>
      <c r="V129" s="14">
        <f>IF(AND(OR($D129="支出",$D129="振替",$D129="残高調整",$D129="貯金"),$C129="予算",$F129="妻銀行"),$J129,0)</f>
        <v>0</v>
      </c>
      <c r="W129" s="14">
        <f t="shared" si="14"/>
        <v>0</v>
      </c>
      <c r="X129" s="14">
        <f t="shared" si="15"/>
        <v>0</v>
      </c>
      <c r="Y129" s="14">
        <f t="shared" si="19"/>
        <v>0</v>
      </c>
      <c r="Z129" s="14">
        <f t="shared" si="20"/>
        <v>0</v>
      </c>
      <c r="AA129" s="14">
        <f>IF(AND(OR($D129="収入",$D129="振替",$D129="残高調整",$D129="借入",$D129="貯金"),$C129="実施",$E129="夫現金"),$J129,0)</f>
        <v>0</v>
      </c>
      <c r="AB129" s="14">
        <f>IF(AND(OR($D129="支出",$D129="振替",$D129="残高調整",$D129="貯金"),$C129="実施",$F129="夫現金"),$J129,0)</f>
        <v>0</v>
      </c>
      <c r="AC129" s="14">
        <f>IF(AND(OR($D129="収入",$D129="振替",$D129="残高調整",$D129="借入",$D129="貯金"),$C129="実施",$E129="妻現金"),$J129,0)</f>
        <v>0</v>
      </c>
      <c r="AD129" s="14">
        <f>IF(AND(OR($D129="支出",$D129="振替",$D129="残高調整",$D129="貯金"),$C129="実施",$F129="妻現金"),$J129,0)</f>
        <v>0</v>
      </c>
      <c r="AE129" s="14">
        <f>IF(AND(OR($D129="収入",$D129="振替",$D129="残高調整",$D129="借入",$D129="貯金"),$C129="実施",$E129="夫銀行"),$J129,0)</f>
        <v>0</v>
      </c>
      <c r="AF129" s="14">
        <f>IF(AND(OR($D129="支出",$D129="振替",$D129="残高調整",$D129="貯金"),$C129="実施",$F129="夫銀行"),$J129,0)</f>
        <v>0</v>
      </c>
      <c r="AG129" s="14">
        <f>IF(AND(OR($D129="収入",$D129="振替",$D129="残高調整",$D129="借入",$D129="貯金"),$C129="実施",$E129="妻銀行"),$J129,0)</f>
        <v>0</v>
      </c>
      <c r="AH129" s="14">
        <f>IF(AND(OR($D129="支出",$D129="振替",$D129="残高調整",$D129="貯金"),$C129="実施",$F129="妻銀行"),$J129,0)</f>
        <v>0</v>
      </c>
      <c r="AI129" s="14">
        <f t="shared" si="12"/>
        <v>0</v>
      </c>
      <c r="AJ129" s="14">
        <f t="shared" si="13"/>
        <v>0</v>
      </c>
    </row>
    <row r="130" spans="1:36" x14ac:dyDescent="0.4">
      <c r="A130" s="3">
        <v>45163</v>
      </c>
      <c r="B130" s="13" t="str">
        <f t="shared" si="16"/>
        <v>金</v>
      </c>
      <c r="C130" s="13" t="s">
        <v>11</v>
      </c>
      <c r="D130" s="13" t="s">
        <v>24</v>
      </c>
      <c r="E130" s="4" t="s">
        <v>145</v>
      </c>
      <c r="F130" s="4"/>
      <c r="G130" s="4" t="s">
        <v>30</v>
      </c>
      <c r="H130" s="4" t="s">
        <v>155</v>
      </c>
      <c r="I130" s="4"/>
      <c r="J130" s="14">
        <v>300000</v>
      </c>
      <c r="K130" s="14">
        <f t="shared" si="21"/>
        <v>1960804</v>
      </c>
      <c r="L130" s="14">
        <f>L129+収支明細_完成!$Y130-収支明細_完成!$Z130</f>
        <v>1072804</v>
      </c>
      <c r="M130" s="14">
        <f t="shared" si="17"/>
        <v>300000</v>
      </c>
      <c r="N130" s="14">
        <f t="shared" si="18"/>
        <v>0</v>
      </c>
      <c r="O130" s="14">
        <f>IF(AND(OR($D130="収入",$D130="振替",$D130="残高調整",$D130="借入",$D130="貯金"),$C130="予算",$E130="夫現金"),$J130,0)</f>
        <v>0</v>
      </c>
      <c r="P130" s="14">
        <f>IF(AND(OR($D130="支出",$D130="振替",$D130="残高調整",$D130="貯金"),$C130="予算",$F130="夫現金"),$J130,0)</f>
        <v>0</v>
      </c>
      <c r="Q130" s="14">
        <f>IF(AND(OR($D130="収入",$D130="振替",$D130="残高調整",$D130="借入",$D130="貯金"),$C130="予算",$E130="妻現金"),$J130,0)</f>
        <v>0</v>
      </c>
      <c r="R130" s="14">
        <f>IF(AND(OR($D130="支出",$D130="振替",$D130="残高調整",$D130="貯金"),$C130="予算",$F130="妻現金"),$J130,0)</f>
        <v>0</v>
      </c>
      <c r="S130" s="14">
        <f>IF(AND(OR($D130="収入",$D130="振替",$D130="残高調整",$D130="借入",$D130="貯金"),$C130="予算",$E130="夫銀行"),$J130,0)</f>
        <v>300000</v>
      </c>
      <c r="T130" s="14">
        <f>IF(AND(OR($D130="支出",$D130="振替",$D130="残高調整",$D130="貯金"),$C130="予算",$F130="夫銀行"),$J130,0)</f>
        <v>0</v>
      </c>
      <c r="U130" s="14">
        <f>IF(AND(OR($D130="収入",$D130="振替",$D130="残高調整",$D130="借入",$D130="貯金"),$C130="予算",$E130="妻銀行"),$J130,0)</f>
        <v>0</v>
      </c>
      <c r="V130" s="14">
        <f>IF(AND(OR($D130="支出",$D130="振替",$D130="残高調整",$D130="貯金"),$C130="予算",$F130="妻銀行"),$J130,0)</f>
        <v>0</v>
      </c>
      <c r="W130" s="14">
        <f t="shared" si="14"/>
        <v>0</v>
      </c>
      <c r="X130" s="14">
        <f t="shared" si="15"/>
        <v>0</v>
      </c>
      <c r="Y130" s="14">
        <f t="shared" si="19"/>
        <v>0</v>
      </c>
      <c r="Z130" s="14">
        <f t="shared" si="20"/>
        <v>0</v>
      </c>
      <c r="AA130" s="14">
        <f>IF(AND(OR($D130="収入",$D130="振替",$D130="残高調整",$D130="借入",$D130="貯金"),$C130="実施",$E130="夫現金"),$J130,0)</f>
        <v>0</v>
      </c>
      <c r="AB130" s="14">
        <f>IF(AND(OR($D130="支出",$D130="振替",$D130="残高調整",$D130="貯金"),$C130="実施",$F130="夫現金"),$J130,0)</f>
        <v>0</v>
      </c>
      <c r="AC130" s="14">
        <f>IF(AND(OR($D130="収入",$D130="振替",$D130="残高調整",$D130="借入",$D130="貯金"),$C130="実施",$E130="妻現金"),$J130,0)</f>
        <v>0</v>
      </c>
      <c r="AD130" s="14">
        <f>IF(AND(OR($D130="支出",$D130="振替",$D130="残高調整",$D130="貯金"),$C130="実施",$F130="妻現金"),$J130,0)</f>
        <v>0</v>
      </c>
      <c r="AE130" s="14">
        <f>IF(AND(OR($D130="収入",$D130="振替",$D130="残高調整",$D130="借入",$D130="貯金"),$C130="実施",$E130="夫銀行"),$J130,0)</f>
        <v>0</v>
      </c>
      <c r="AF130" s="14">
        <f>IF(AND(OR($D130="支出",$D130="振替",$D130="残高調整",$D130="貯金"),$C130="実施",$F130="夫銀行"),$J130,0)</f>
        <v>0</v>
      </c>
      <c r="AG130" s="14">
        <f>IF(AND(OR($D130="収入",$D130="振替",$D130="残高調整",$D130="借入",$D130="貯金"),$C130="実施",$E130="妻銀行"),$J130,0)</f>
        <v>0</v>
      </c>
      <c r="AH130" s="14">
        <f>IF(AND(OR($D130="支出",$D130="振替",$D130="残高調整",$D130="貯金"),$C130="実施",$F130="妻銀行"),$J130,0)</f>
        <v>0</v>
      </c>
      <c r="AI130" s="14">
        <f t="shared" si="12"/>
        <v>0</v>
      </c>
      <c r="AJ130" s="14">
        <f t="shared" si="13"/>
        <v>0</v>
      </c>
    </row>
    <row r="131" spans="1:36" x14ac:dyDescent="0.4">
      <c r="A131" s="3">
        <v>45166</v>
      </c>
      <c r="B131" s="13" t="str">
        <f t="shared" si="16"/>
        <v>月</v>
      </c>
      <c r="C131" s="13" t="s">
        <v>11</v>
      </c>
      <c r="D131" s="13" t="s">
        <v>25</v>
      </c>
      <c r="E131" s="4"/>
      <c r="F131" s="4" t="s">
        <v>28</v>
      </c>
      <c r="G131" s="4" t="s">
        <v>39</v>
      </c>
      <c r="H131" s="4" t="s">
        <v>28</v>
      </c>
      <c r="I131" s="4"/>
      <c r="J131" s="14">
        <v>20000</v>
      </c>
      <c r="K131" s="14">
        <f t="shared" si="21"/>
        <v>1960804</v>
      </c>
      <c r="L131" s="14">
        <f>L130+収支明細_完成!$Y131-収支明細_完成!$Z131</f>
        <v>1072804</v>
      </c>
      <c r="M131" s="14">
        <f t="shared" si="17"/>
        <v>0</v>
      </c>
      <c r="N131" s="14">
        <f t="shared" si="18"/>
        <v>0</v>
      </c>
      <c r="O131" s="14">
        <f>IF(AND(OR($D131="収入",$D131="振替",$D131="残高調整",$D131="借入",$D131="貯金"),$C131="予算",$E131="夫現金"),$J131,0)</f>
        <v>0</v>
      </c>
      <c r="P131" s="14">
        <f>IF(AND(OR($D131="支出",$D131="振替",$D131="残高調整",$D131="貯金"),$C131="予算",$F131="夫現金"),$J131,0)</f>
        <v>0</v>
      </c>
      <c r="Q131" s="14">
        <f>IF(AND(OR($D131="収入",$D131="振替",$D131="残高調整",$D131="借入",$D131="貯金"),$C131="予算",$E131="妻現金"),$J131,0)</f>
        <v>0</v>
      </c>
      <c r="R131" s="14">
        <f>IF(AND(OR($D131="支出",$D131="振替",$D131="残高調整",$D131="貯金"),$C131="予算",$F131="妻現金"),$J131,0)</f>
        <v>0</v>
      </c>
      <c r="S131" s="14">
        <f>IF(AND(OR($D131="収入",$D131="振替",$D131="残高調整",$D131="借入",$D131="貯金"),$C131="予算",$E131="夫銀行"),$J131,0)</f>
        <v>0</v>
      </c>
      <c r="T131" s="14">
        <f>IF(AND(OR($D131="支出",$D131="振替",$D131="残高調整",$D131="貯金"),$C131="予算",$F131="夫銀行"),$J131,0)</f>
        <v>0</v>
      </c>
      <c r="U131" s="14">
        <f>IF(AND(OR($D131="収入",$D131="振替",$D131="残高調整",$D131="借入",$D131="貯金"),$C131="予算",$E131="妻銀行"),$J131,0)</f>
        <v>0</v>
      </c>
      <c r="V131" s="14">
        <f>IF(AND(OR($D131="支出",$D131="振替",$D131="残高調整",$D131="貯金"),$C131="予算",$F131="妻銀行"),$J131,0)</f>
        <v>0</v>
      </c>
      <c r="W131" s="14">
        <f t="shared" si="14"/>
        <v>0</v>
      </c>
      <c r="X131" s="14">
        <f t="shared" si="15"/>
        <v>0</v>
      </c>
      <c r="Y131" s="14">
        <f t="shared" si="19"/>
        <v>0</v>
      </c>
      <c r="Z131" s="14">
        <f t="shared" si="20"/>
        <v>0</v>
      </c>
      <c r="AA131" s="14">
        <f>IF(AND(OR($D131="収入",$D131="振替",$D131="残高調整",$D131="借入",$D131="貯金"),$C131="実施",$E131="夫現金"),$J131,0)</f>
        <v>0</v>
      </c>
      <c r="AB131" s="14">
        <f>IF(AND(OR($D131="支出",$D131="振替",$D131="残高調整",$D131="貯金"),$C131="実施",$F131="夫現金"),$J131,0)</f>
        <v>0</v>
      </c>
      <c r="AC131" s="14">
        <f>IF(AND(OR($D131="収入",$D131="振替",$D131="残高調整",$D131="借入",$D131="貯金"),$C131="実施",$E131="妻現金"),$J131,0)</f>
        <v>0</v>
      </c>
      <c r="AD131" s="14">
        <f>IF(AND(OR($D131="支出",$D131="振替",$D131="残高調整",$D131="貯金"),$C131="実施",$F131="妻現金"),$J131,0)</f>
        <v>0</v>
      </c>
      <c r="AE131" s="14">
        <f>IF(AND(OR($D131="収入",$D131="振替",$D131="残高調整",$D131="借入",$D131="貯金"),$C131="実施",$E131="夫銀行"),$J131,0)</f>
        <v>0</v>
      </c>
      <c r="AF131" s="14">
        <f>IF(AND(OR($D131="支出",$D131="振替",$D131="残高調整",$D131="貯金"),$C131="実施",$F131="夫銀行"),$J131,0)</f>
        <v>0</v>
      </c>
      <c r="AG131" s="14">
        <f>IF(AND(OR($D131="収入",$D131="振替",$D131="残高調整",$D131="借入",$D131="貯金"),$C131="実施",$E131="妻銀行"),$J131,0)</f>
        <v>0</v>
      </c>
      <c r="AH131" s="14">
        <f>IF(AND(OR($D131="支出",$D131="振替",$D131="残高調整",$D131="貯金"),$C131="実施",$F131="妻銀行"),$J131,0)</f>
        <v>0</v>
      </c>
      <c r="AI131" s="14">
        <f t="shared" si="12"/>
        <v>0</v>
      </c>
      <c r="AJ131" s="14">
        <f t="shared" si="13"/>
        <v>0</v>
      </c>
    </row>
    <row r="132" spans="1:36" x14ac:dyDescent="0.4">
      <c r="A132" s="3">
        <v>45169</v>
      </c>
      <c r="B132" s="13" t="str">
        <f t="shared" si="16"/>
        <v>木</v>
      </c>
      <c r="C132" s="13" t="s">
        <v>11</v>
      </c>
      <c r="D132" s="13" t="s">
        <v>24</v>
      </c>
      <c r="E132" s="4" t="s">
        <v>160</v>
      </c>
      <c r="F132" s="4"/>
      <c r="G132" s="4" t="s">
        <v>30</v>
      </c>
      <c r="H132" s="4" t="s">
        <v>170</v>
      </c>
      <c r="I132" s="4"/>
      <c r="J132" s="14">
        <v>70000</v>
      </c>
      <c r="K132" s="14">
        <f t="shared" si="21"/>
        <v>2030804</v>
      </c>
      <c r="L132" s="14">
        <f>L131+収支明細_完成!$Y132-収支明細_完成!$Z132</f>
        <v>1072804</v>
      </c>
      <c r="M132" s="14">
        <f t="shared" si="17"/>
        <v>70000</v>
      </c>
      <c r="N132" s="14">
        <f t="shared" si="18"/>
        <v>0</v>
      </c>
      <c r="O132" s="14">
        <f>IF(AND(OR($D132="収入",$D132="振替",$D132="残高調整",$D132="借入",$D132="貯金"),$C132="予算",$E132="夫現金"),$J132,0)</f>
        <v>0</v>
      </c>
      <c r="P132" s="14">
        <f>IF(AND(OR($D132="支出",$D132="振替",$D132="残高調整",$D132="貯金"),$C132="予算",$F132="夫現金"),$J132,0)</f>
        <v>0</v>
      </c>
      <c r="Q132" s="14">
        <f>IF(AND(OR($D132="収入",$D132="振替",$D132="残高調整",$D132="借入",$D132="貯金"),$C132="予算",$E132="妻現金"),$J132,0)</f>
        <v>0</v>
      </c>
      <c r="R132" s="14">
        <f>IF(AND(OR($D132="支出",$D132="振替",$D132="残高調整",$D132="貯金"),$C132="予算",$F132="妻現金"),$J132,0)</f>
        <v>0</v>
      </c>
      <c r="S132" s="14">
        <f>IF(AND(OR($D132="収入",$D132="振替",$D132="残高調整",$D132="借入",$D132="貯金"),$C132="予算",$E132="夫銀行"),$J132,0)</f>
        <v>0</v>
      </c>
      <c r="T132" s="14">
        <f>IF(AND(OR($D132="支出",$D132="振替",$D132="残高調整",$D132="貯金"),$C132="予算",$F132="夫銀行"),$J132,0)</f>
        <v>0</v>
      </c>
      <c r="U132" s="14">
        <f>IF(AND(OR($D132="収入",$D132="振替",$D132="残高調整",$D132="借入",$D132="貯金"),$C132="予算",$E132="妻銀行"),$J132,0)</f>
        <v>70000</v>
      </c>
      <c r="V132" s="14">
        <f>IF(AND(OR($D132="支出",$D132="振替",$D132="残高調整",$D132="貯金"),$C132="予算",$F132="妻銀行"),$J132,0)</f>
        <v>0</v>
      </c>
      <c r="W132" s="14">
        <f t="shared" si="14"/>
        <v>0</v>
      </c>
      <c r="X132" s="14">
        <f t="shared" si="15"/>
        <v>0</v>
      </c>
      <c r="Y132" s="14">
        <f t="shared" si="19"/>
        <v>0</v>
      </c>
      <c r="Z132" s="14">
        <f t="shared" si="20"/>
        <v>0</v>
      </c>
      <c r="AA132" s="14">
        <f>IF(AND(OR($D132="収入",$D132="振替",$D132="残高調整",$D132="借入",$D132="貯金"),$C132="実施",$E132="夫現金"),$J132,0)</f>
        <v>0</v>
      </c>
      <c r="AB132" s="14">
        <f>IF(AND(OR($D132="支出",$D132="振替",$D132="残高調整",$D132="貯金"),$C132="実施",$F132="夫現金"),$J132,0)</f>
        <v>0</v>
      </c>
      <c r="AC132" s="14">
        <f>IF(AND(OR($D132="収入",$D132="振替",$D132="残高調整",$D132="借入",$D132="貯金"),$C132="実施",$E132="妻現金"),$J132,0)</f>
        <v>0</v>
      </c>
      <c r="AD132" s="14">
        <f>IF(AND(OR($D132="支出",$D132="振替",$D132="残高調整",$D132="貯金"),$C132="実施",$F132="妻現金"),$J132,0)</f>
        <v>0</v>
      </c>
      <c r="AE132" s="14">
        <f>IF(AND(OR($D132="収入",$D132="振替",$D132="残高調整",$D132="借入",$D132="貯金"),$C132="実施",$E132="夫銀行"),$J132,0)</f>
        <v>0</v>
      </c>
      <c r="AF132" s="14">
        <f>IF(AND(OR($D132="支出",$D132="振替",$D132="残高調整",$D132="貯金"),$C132="実施",$F132="夫銀行"),$J132,0)</f>
        <v>0</v>
      </c>
      <c r="AG132" s="14">
        <f>IF(AND(OR($D132="収入",$D132="振替",$D132="残高調整",$D132="借入",$D132="貯金"),$C132="実施",$E132="妻銀行"),$J132,0)</f>
        <v>0</v>
      </c>
      <c r="AH132" s="14">
        <f>IF(AND(OR($D132="支出",$D132="振替",$D132="残高調整",$D132="貯金"),$C132="実施",$F132="妻銀行"),$J132,0)</f>
        <v>0</v>
      </c>
      <c r="AI132" s="14">
        <f t="shared" ref="AI132:AI195" si="22">IF(AND(OR($D132="収入",$D132="振替",$D132="残高調整",$D132="借入",$D132="貯金"),$C132="実施",$E132="貯金"),$J132,0)</f>
        <v>0</v>
      </c>
      <c r="AJ132" s="14">
        <f t="shared" ref="AJ132:AJ195" si="23">IF(AND(OR($D132="支出",$D132="振替",$D132="残高調整",$D132="貯金"),$C132="実施",$F132="貯金"),$J132,0)</f>
        <v>0</v>
      </c>
    </row>
    <row r="133" spans="1:36" x14ac:dyDescent="0.4">
      <c r="A133" s="3">
        <v>45169</v>
      </c>
      <c r="B133" s="13" t="str">
        <f t="shared" si="16"/>
        <v>木</v>
      </c>
      <c r="C133" s="13" t="s">
        <v>11</v>
      </c>
      <c r="D133" s="13" t="s">
        <v>25</v>
      </c>
      <c r="E133" s="4"/>
      <c r="F133" s="4" t="s">
        <v>145</v>
      </c>
      <c r="G133" s="4" t="s">
        <v>36</v>
      </c>
      <c r="H133" s="4" t="s">
        <v>105</v>
      </c>
      <c r="I133" s="4"/>
      <c r="J133" s="14">
        <v>10000</v>
      </c>
      <c r="K133" s="14">
        <f t="shared" si="21"/>
        <v>2020804</v>
      </c>
      <c r="L133" s="14">
        <f>L132+収支明細_完成!$Y133-収支明細_完成!$Z133</f>
        <v>1072804</v>
      </c>
      <c r="M133" s="14">
        <f t="shared" si="17"/>
        <v>0</v>
      </c>
      <c r="N133" s="14">
        <f t="shared" si="18"/>
        <v>10000</v>
      </c>
      <c r="O133" s="14">
        <f>IF(AND(OR($D133="収入",$D133="振替",$D133="残高調整",$D133="借入",$D133="貯金"),$C133="予算",$E133="夫現金"),$J133,0)</f>
        <v>0</v>
      </c>
      <c r="P133" s="14">
        <f>IF(AND(OR($D133="支出",$D133="振替",$D133="残高調整",$D133="貯金"),$C133="予算",$F133="夫現金"),$J133,0)</f>
        <v>0</v>
      </c>
      <c r="Q133" s="14">
        <f>IF(AND(OR($D133="収入",$D133="振替",$D133="残高調整",$D133="借入",$D133="貯金"),$C133="予算",$E133="妻現金"),$J133,0)</f>
        <v>0</v>
      </c>
      <c r="R133" s="14">
        <f>IF(AND(OR($D133="支出",$D133="振替",$D133="残高調整",$D133="貯金"),$C133="予算",$F133="妻現金"),$J133,0)</f>
        <v>0</v>
      </c>
      <c r="S133" s="14">
        <f>IF(AND(OR($D133="収入",$D133="振替",$D133="残高調整",$D133="借入",$D133="貯金"),$C133="予算",$E133="夫銀行"),$J133,0)</f>
        <v>0</v>
      </c>
      <c r="T133" s="14">
        <f>IF(AND(OR($D133="支出",$D133="振替",$D133="残高調整",$D133="貯金"),$C133="予算",$F133="夫銀行"),$J133,0)</f>
        <v>10000</v>
      </c>
      <c r="U133" s="14">
        <f>IF(AND(OR($D133="収入",$D133="振替",$D133="残高調整",$D133="借入",$D133="貯金"),$C133="予算",$E133="妻銀行"),$J133,0)</f>
        <v>0</v>
      </c>
      <c r="V133" s="14">
        <f>IF(AND(OR($D133="支出",$D133="振替",$D133="残高調整",$D133="貯金"),$C133="予算",$F133="妻銀行"),$J133,0)</f>
        <v>0</v>
      </c>
      <c r="W133" s="14">
        <f t="shared" ref="W133:W196" si="24">IF(AND(OR($D133="収入",$D133="振替",$D133="残高調整",$D133="借入",$D133="貯金"),$C133="予算",$E133="貯金"),$J133,0)</f>
        <v>0</v>
      </c>
      <c r="X133" s="14">
        <f t="shared" ref="X133:X196" si="25">IF(AND(OR($D133="支出",$D133="振替",$D133="残高調整",$D133="貯金"),$C133="予算",$F133="貯金"),$J133,0)</f>
        <v>0</v>
      </c>
      <c r="Y133" s="14">
        <f t="shared" si="19"/>
        <v>0</v>
      </c>
      <c r="Z133" s="14">
        <f t="shared" si="20"/>
        <v>0</v>
      </c>
      <c r="AA133" s="14">
        <f>IF(AND(OR($D133="収入",$D133="振替",$D133="残高調整",$D133="借入",$D133="貯金"),$C133="実施",$E133="夫現金"),$J133,0)</f>
        <v>0</v>
      </c>
      <c r="AB133" s="14">
        <f>IF(AND(OR($D133="支出",$D133="振替",$D133="残高調整",$D133="貯金"),$C133="実施",$F133="夫現金"),$J133,0)</f>
        <v>0</v>
      </c>
      <c r="AC133" s="14">
        <f>IF(AND(OR($D133="収入",$D133="振替",$D133="残高調整",$D133="借入",$D133="貯金"),$C133="実施",$E133="妻現金"),$J133,0)</f>
        <v>0</v>
      </c>
      <c r="AD133" s="14">
        <f>IF(AND(OR($D133="支出",$D133="振替",$D133="残高調整",$D133="貯金"),$C133="実施",$F133="妻現金"),$J133,0)</f>
        <v>0</v>
      </c>
      <c r="AE133" s="14">
        <f>IF(AND(OR($D133="収入",$D133="振替",$D133="残高調整",$D133="借入",$D133="貯金"),$C133="実施",$E133="夫銀行"),$J133,0)</f>
        <v>0</v>
      </c>
      <c r="AF133" s="14">
        <f>IF(AND(OR($D133="支出",$D133="振替",$D133="残高調整",$D133="貯金"),$C133="実施",$F133="夫銀行"),$J133,0)</f>
        <v>0</v>
      </c>
      <c r="AG133" s="14">
        <f>IF(AND(OR($D133="収入",$D133="振替",$D133="残高調整",$D133="借入",$D133="貯金"),$C133="実施",$E133="妻銀行"),$J133,0)</f>
        <v>0</v>
      </c>
      <c r="AH133" s="14">
        <f>IF(AND(OR($D133="支出",$D133="振替",$D133="残高調整",$D133="貯金"),$C133="実施",$F133="妻銀行"),$J133,0)</f>
        <v>0</v>
      </c>
      <c r="AI133" s="14">
        <f t="shared" si="22"/>
        <v>0</v>
      </c>
      <c r="AJ133" s="14">
        <f t="shared" si="23"/>
        <v>0</v>
      </c>
    </row>
    <row r="134" spans="1:36" x14ac:dyDescent="0.4">
      <c r="A134" s="3">
        <v>45169</v>
      </c>
      <c r="B134" s="13" t="str">
        <f t="shared" si="16"/>
        <v>木</v>
      </c>
      <c r="C134" s="13" t="s">
        <v>11</v>
      </c>
      <c r="D134" s="13" t="s">
        <v>25</v>
      </c>
      <c r="E134" s="4"/>
      <c r="F134" s="4" t="s">
        <v>145</v>
      </c>
      <c r="G134" s="4" t="s">
        <v>35</v>
      </c>
      <c r="H134" s="4" t="s">
        <v>106</v>
      </c>
      <c r="I134" s="4"/>
      <c r="J134" s="14">
        <v>20000</v>
      </c>
      <c r="K134" s="14">
        <f t="shared" si="21"/>
        <v>2000804</v>
      </c>
      <c r="L134" s="14">
        <f>L133+収支明細_完成!$Y134-収支明細_完成!$Z134</f>
        <v>1072804</v>
      </c>
      <c r="M134" s="14">
        <f t="shared" si="17"/>
        <v>0</v>
      </c>
      <c r="N134" s="14">
        <f t="shared" si="18"/>
        <v>20000</v>
      </c>
      <c r="O134" s="14">
        <f>IF(AND(OR($D134="収入",$D134="振替",$D134="残高調整",$D134="借入",$D134="貯金"),$C134="予算",$E134="夫現金"),$J134,0)</f>
        <v>0</v>
      </c>
      <c r="P134" s="14">
        <f>IF(AND(OR($D134="支出",$D134="振替",$D134="残高調整",$D134="貯金"),$C134="予算",$F134="夫現金"),$J134,0)</f>
        <v>0</v>
      </c>
      <c r="Q134" s="14">
        <f>IF(AND(OR($D134="収入",$D134="振替",$D134="残高調整",$D134="借入",$D134="貯金"),$C134="予算",$E134="妻現金"),$J134,0)</f>
        <v>0</v>
      </c>
      <c r="R134" s="14">
        <f>IF(AND(OR($D134="支出",$D134="振替",$D134="残高調整",$D134="貯金"),$C134="予算",$F134="妻現金"),$J134,0)</f>
        <v>0</v>
      </c>
      <c r="S134" s="14">
        <f>IF(AND(OR($D134="収入",$D134="振替",$D134="残高調整",$D134="借入",$D134="貯金"),$C134="予算",$E134="夫銀行"),$J134,0)</f>
        <v>0</v>
      </c>
      <c r="T134" s="14">
        <f>IF(AND(OR($D134="支出",$D134="振替",$D134="残高調整",$D134="貯金"),$C134="予算",$F134="夫銀行"),$J134,0)</f>
        <v>20000</v>
      </c>
      <c r="U134" s="14">
        <f>IF(AND(OR($D134="収入",$D134="振替",$D134="残高調整",$D134="借入",$D134="貯金"),$C134="予算",$E134="妻銀行"),$J134,0)</f>
        <v>0</v>
      </c>
      <c r="V134" s="14">
        <f>IF(AND(OR($D134="支出",$D134="振替",$D134="残高調整",$D134="貯金"),$C134="予算",$F134="妻銀行"),$J134,0)</f>
        <v>0</v>
      </c>
      <c r="W134" s="14">
        <f t="shared" si="24"/>
        <v>0</v>
      </c>
      <c r="X134" s="14">
        <f t="shared" si="25"/>
        <v>0</v>
      </c>
      <c r="Y134" s="14">
        <f t="shared" si="19"/>
        <v>0</v>
      </c>
      <c r="Z134" s="14">
        <f t="shared" si="20"/>
        <v>0</v>
      </c>
      <c r="AA134" s="14">
        <f>IF(AND(OR($D134="収入",$D134="振替",$D134="残高調整",$D134="借入",$D134="貯金"),$C134="実施",$E134="夫現金"),$J134,0)</f>
        <v>0</v>
      </c>
      <c r="AB134" s="14">
        <f>IF(AND(OR($D134="支出",$D134="振替",$D134="残高調整",$D134="貯金"),$C134="実施",$F134="夫現金"),$J134,0)</f>
        <v>0</v>
      </c>
      <c r="AC134" s="14">
        <f>IF(AND(OR($D134="収入",$D134="振替",$D134="残高調整",$D134="借入",$D134="貯金"),$C134="実施",$E134="妻現金"),$J134,0)</f>
        <v>0</v>
      </c>
      <c r="AD134" s="14">
        <f>IF(AND(OR($D134="支出",$D134="振替",$D134="残高調整",$D134="貯金"),$C134="実施",$F134="妻現金"),$J134,0)</f>
        <v>0</v>
      </c>
      <c r="AE134" s="14">
        <f>IF(AND(OR($D134="収入",$D134="振替",$D134="残高調整",$D134="借入",$D134="貯金"),$C134="実施",$E134="夫銀行"),$J134,0)</f>
        <v>0</v>
      </c>
      <c r="AF134" s="14">
        <f>IF(AND(OR($D134="支出",$D134="振替",$D134="残高調整",$D134="貯金"),$C134="実施",$F134="夫銀行"),$J134,0)</f>
        <v>0</v>
      </c>
      <c r="AG134" s="14">
        <f>IF(AND(OR($D134="収入",$D134="振替",$D134="残高調整",$D134="借入",$D134="貯金"),$C134="実施",$E134="妻銀行"),$J134,0)</f>
        <v>0</v>
      </c>
      <c r="AH134" s="14">
        <f>IF(AND(OR($D134="支出",$D134="振替",$D134="残高調整",$D134="貯金"),$C134="実施",$F134="妻銀行"),$J134,0)</f>
        <v>0</v>
      </c>
      <c r="AI134" s="14">
        <f t="shared" si="22"/>
        <v>0</v>
      </c>
      <c r="AJ134" s="14">
        <f t="shared" si="23"/>
        <v>0</v>
      </c>
    </row>
    <row r="135" spans="1:36" x14ac:dyDescent="0.4">
      <c r="A135" s="3">
        <v>45169</v>
      </c>
      <c r="B135" s="13" t="str">
        <f t="shared" si="16"/>
        <v>木</v>
      </c>
      <c r="C135" s="13" t="s">
        <v>11</v>
      </c>
      <c r="D135" s="13" t="s">
        <v>25</v>
      </c>
      <c r="E135" s="4"/>
      <c r="F135" s="4" t="s">
        <v>145</v>
      </c>
      <c r="G135" s="4" t="s">
        <v>35</v>
      </c>
      <c r="H135" s="4" t="s">
        <v>58</v>
      </c>
      <c r="I135" s="4"/>
      <c r="J135" s="14">
        <v>6000</v>
      </c>
      <c r="K135" s="14">
        <f t="shared" si="21"/>
        <v>1994804</v>
      </c>
      <c r="L135" s="14">
        <f>L134+収支明細_完成!$Y135-収支明細_完成!$Z135</f>
        <v>1072804</v>
      </c>
      <c r="M135" s="14">
        <f t="shared" si="17"/>
        <v>0</v>
      </c>
      <c r="N135" s="14">
        <f t="shared" si="18"/>
        <v>6000</v>
      </c>
      <c r="O135" s="14">
        <f>IF(AND(OR($D135="収入",$D135="振替",$D135="残高調整",$D135="借入",$D135="貯金"),$C135="予算",$E135="夫現金"),$J135,0)</f>
        <v>0</v>
      </c>
      <c r="P135" s="14">
        <f>IF(AND(OR($D135="支出",$D135="振替",$D135="残高調整",$D135="貯金"),$C135="予算",$F135="夫現金"),$J135,0)</f>
        <v>0</v>
      </c>
      <c r="Q135" s="14">
        <f>IF(AND(OR($D135="収入",$D135="振替",$D135="残高調整",$D135="借入",$D135="貯金"),$C135="予算",$E135="妻現金"),$J135,0)</f>
        <v>0</v>
      </c>
      <c r="R135" s="14">
        <f>IF(AND(OR($D135="支出",$D135="振替",$D135="残高調整",$D135="貯金"),$C135="予算",$F135="妻現金"),$J135,0)</f>
        <v>0</v>
      </c>
      <c r="S135" s="14">
        <f>IF(AND(OR($D135="収入",$D135="振替",$D135="残高調整",$D135="借入",$D135="貯金"),$C135="予算",$E135="夫銀行"),$J135,0)</f>
        <v>0</v>
      </c>
      <c r="T135" s="14">
        <f>IF(AND(OR($D135="支出",$D135="振替",$D135="残高調整",$D135="貯金"),$C135="予算",$F135="夫銀行"),$J135,0)</f>
        <v>6000</v>
      </c>
      <c r="U135" s="14">
        <f>IF(AND(OR($D135="収入",$D135="振替",$D135="残高調整",$D135="借入",$D135="貯金"),$C135="予算",$E135="妻銀行"),$J135,0)</f>
        <v>0</v>
      </c>
      <c r="V135" s="14">
        <f>IF(AND(OR($D135="支出",$D135="振替",$D135="残高調整",$D135="貯金"),$C135="予算",$F135="妻銀行"),$J135,0)</f>
        <v>0</v>
      </c>
      <c r="W135" s="14">
        <f t="shared" si="24"/>
        <v>0</v>
      </c>
      <c r="X135" s="14">
        <f t="shared" si="25"/>
        <v>0</v>
      </c>
      <c r="Y135" s="14">
        <f t="shared" si="19"/>
        <v>0</v>
      </c>
      <c r="Z135" s="14">
        <f t="shared" si="20"/>
        <v>0</v>
      </c>
      <c r="AA135" s="14">
        <f>IF(AND(OR($D135="収入",$D135="振替",$D135="残高調整",$D135="借入",$D135="貯金"),$C135="実施",$E135="夫現金"),$J135,0)</f>
        <v>0</v>
      </c>
      <c r="AB135" s="14">
        <f>IF(AND(OR($D135="支出",$D135="振替",$D135="残高調整",$D135="貯金"),$C135="実施",$F135="夫現金"),$J135,0)</f>
        <v>0</v>
      </c>
      <c r="AC135" s="14">
        <f>IF(AND(OR($D135="収入",$D135="振替",$D135="残高調整",$D135="借入",$D135="貯金"),$C135="実施",$E135="妻現金"),$J135,0)</f>
        <v>0</v>
      </c>
      <c r="AD135" s="14">
        <f>IF(AND(OR($D135="支出",$D135="振替",$D135="残高調整",$D135="貯金"),$C135="実施",$F135="妻現金"),$J135,0)</f>
        <v>0</v>
      </c>
      <c r="AE135" s="14">
        <f>IF(AND(OR($D135="収入",$D135="振替",$D135="残高調整",$D135="借入",$D135="貯金"),$C135="実施",$E135="夫銀行"),$J135,0)</f>
        <v>0</v>
      </c>
      <c r="AF135" s="14">
        <f>IF(AND(OR($D135="支出",$D135="振替",$D135="残高調整",$D135="貯金"),$C135="実施",$F135="夫銀行"),$J135,0)</f>
        <v>0</v>
      </c>
      <c r="AG135" s="14">
        <f>IF(AND(OR($D135="収入",$D135="振替",$D135="残高調整",$D135="借入",$D135="貯金"),$C135="実施",$E135="妻銀行"),$J135,0)</f>
        <v>0</v>
      </c>
      <c r="AH135" s="14">
        <f>IF(AND(OR($D135="支出",$D135="振替",$D135="残高調整",$D135="貯金"),$C135="実施",$F135="妻銀行"),$J135,0)</f>
        <v>0</v>
      </c>
      <c r="AI135" s="14">
        <f t="shared" si="22"/>
        <v>0</v>
      </c>
      <c r="AJ135" s="14">
        <f t="shared" si="23"/>
        <v>0</v>
      </c>
    </row>
    <row r="136" spans="1:36" x14ac:dyDescent="0.4">
      <c r="A136" s="3">
        <v>45169</v>
      </c>
      <c r="B136" s="13" t="str">
        <f t="shared" si="16"/>
        <v>木</v>
      </c>
      <c r="C136" s="13" t="s">
        <v>11</v>
      </c>
      <c r="D136" s="13" t="s">
        <v>25</v>
      </c>
      <c r="E136" s="4"/>
      <c r="F136" s="4" t="s">
        <v>145</v>
      </c>
      <c r="G136" s="4" t="s">
        <v>35</v>
      </c>
      <c r="H136" s="4" t="s">
        <v>107</v>
      </c>
      <c r="I136" s="4"/>
      <c r="J136" s="14">
        <v>8000</v>
      </c>
      <c r="K136" s="14">
        <f t="shared" si="21"/>
        <v>1986804</v>
      </c>
      <c r="L136" s="14">
        <f>L135+収支明細_完成!$Y136-収支明細_完成!$Z136</f>
        <v>1072804</v>
      </c>
      <c r="M136" s="14">
        <f t="shared" si="17"/>
        <v>0</v>
      </c>
      <c r="N136" s="14">
        <f t="shared" si="18"/>
        <v>8000</v>
      </c>
      <c r="O136" s="14">
        <f>IF(AND(OR($D136="収入",$D136="振替",$D136="残高調整",$D136="借入",$D136="貯金"),$C136="予算",$E136="夫現金"),$J136,0)</f>
        <v>0</v>
      </c>
      <c r="P136" s="14">
        <f>IF(AND(OR($D136="支出",$D136="振替",$D136="残高調整",$D136="貯金"),$C136="予算",$F136="夫現金"),$J136,0)</f>
        <v>0</v>
      </c>
      <c r="Q136" s="14">
        <f>IF(AND(OR($D136="収入",$D136="振替",$D136="残高調整",$D136="借入",$D136="貯金"),$C136="予算",$E136="妻現金"),$J136,0)</f>
        <v>0</v>
      </c>
      <c r="R136" s="14">
        <f>IF(AND(OR($D136="支出",$D136="振替",$D136="残高調整",$D136="貯金"),$C136="予算",$F136="妻現金"),$J136,0)</f>
        <v>0</v>
      </c>
      <c r="S136" s="14">
        <f>IF(AND(OR($D136="収入",$D136="振替",$D136="残高調整",$D136="借入",$D136="貯金"),$C136="予算",$E136="夫銀行"),$J136,0)</f>
        <v>0</v>
      </c>
      <c r="T136" s="14">
        <f>IF(AND(OR($D136="支出",$D136="振替",$D136="残高調整",$D136="貯金"),$C136="予算",$F136="夫銀行"),$J136,0)</f>
        <v>8000</v>
      </c>
      <c r="U136" s="14">
        <f>IF(AND(OR($D136="収入",$D136="振替",$D136="残高調整",$D136="借入",$D136="貯金"),$C136="予算",$E136="妻銀行"),$J136,0)</f>
        <v>0</v>
      </c>
      <c r="V136" s="14">
        <f>IF(AND(OR($D136="支出",$D136="振替",$D136="残高調整",$D136="貯金"),$C136="予算",$F136="妻銀行"),$J136,0)</f>
        <v>0</v>
      </c>
      <c r="W136" s="14">
        <f t="shared" si="24"/>
        <v>0</v>
      </c>
      <c r="X136" s="14">
        <f t="shared" si="25"/>
        <v>0</v>
      </c>
      <c r="Y136" s="14">
        <f t="shared" si="19"/>
        <v>0</v>
      </c>
      <c r="Z136" s="14">
        <f t="shared" si="20"/>
        <v>0</v>
      </c>
      <c r="AA136" s="14">
        <f>IF(AND(OR($D136="収入",$D136="振替",$D136="残高調整",$D136="借入",$D136="貯金"),$C136="実施",$E136="夫現金"),$J136,0)</f>
        <v>0</v>
      </c>
      <c r="AB136" s="14">
        <f>IF(AND(OR($D136="支出",$D136="振替",$D136="残高調整",$D136="貯金"),$C136="実施",$F136="夫現金"),$J136,0)</f>
        <v>0</v>
      </c>
      <c r="AC136" s="14">
        <f>IF(AND(OR($D136="収入",$D136="振替",$D136="残高調整",$D136="借入",$D136="貯金"),$C136="実施",$E136="妻現金"),$J136,0)</f>
        <v>0</v>
      </c>
      <c r="AD136" s="14">
        <f>IF(AND(OR($D136="支出",$D136="振替",$D136="残高調整",$D136="貯金"),$C136="実施",$F136="妻現金"),$J136,0)</f>
        <v>0</v>
      </c>
      <c r="AE136" s="14">
        <f>IF(AND(OR($D136="収入",$D136="振替",$D136="残高調整",$D136="借入",$D136="貯金"),$C136="実施",$E136="夫銀行"),$J136,0)</f>
        <v>0</v>
      </c>
      <c r="AF136" s="14">
        <f>IF(AND(OR($D136="支出",$D136="振替",$D136="残高調整",$D136="貯金"),$C136="実施",$F136="夫銀行"),$J136,0)</f>
        <v>0</v>
      </c>
      <c r="AG136" s="14">
        <f>IF(AND(OR($D136="収入",$D136="振替",$D136="残高調整",$D136="借入",$D136="貯金"),$C136="実施",$E136="妻銀行"),$J136,0)</f>
        <v>0</v>
      </c>
      <c r="AH136" s="14">
        <f>IF(AND(OR($D136="支出",$D136="振替",$D136="残高調整",$D136="貯金"),$C136="実施",$F136="妻銀行"),$J136,0)</f>
        <v>0</v>
      </c>
      <c r="AI136" s="14">
        <f t="shared" si="22"/>
        <v>0</v>
      </c>
      <c r="AJ136" s="14">
        <f t="shared" si="23"/>
        <v>0</v>
      </c>
    </row>
    <row r="137" spans="1:36" x14ac:dyDescent="0.4">
      <c r="A137" s="3">
        <v>45169</v>
      </c>
      <c r="B137" s="13" t="str">
        <f t="shared" si="16"/>
        <v>木</v>
      </c>
      <c r="C137" s="13" t="s">
        <v>11</v>
      </c>
      <c r="D137" s="13" t="s">
        <v>25</v>
      </c>
      <c r="E137" s="4"/>
      <c r="F137" s="4" t="s">
        <v>145</v>
      </c>
      <c r="G137" s="4" t="s">
        <v>40</v>
      </c>
      <c r="H137" s="4" t="s">
        <v>108</v>
      </c>
      <c r="I137" s="4"/>
      <c r="J137" s="14">
        <v>100000</v>
      </c>
      <c r="K137" s="14">
        <f t="shared" si="21"/>
        <v>1886804</v>
      </c>
      <c r="L137" s="14">
        <f>L136+収支明細_完成!$Y137-収支明細_完成!$Z137</f>
        <v>1072804</v>
      </c>
      <c r="M137" s="14">
        <f t="shared" si="17"/>
        <v>0</v>
      </c>
      <c r="N137" s="14">
        <f t="shared" si="18"/>
        <v>100000</v>
      </c>
      <c r="O137" s="14">
        <f>IF(AND(OR($D137="収入",$D137="振替",$D137="残高調整",$D137="借入",$D137="貯金"),$C137="予算",$E137="夫現金"),$J137,0)</f>
        <v>0</v>
      </c>
      <c r="P137" s="14">
        <f>IF(AND(OR($D137="支出",$D137="振替",$D137="残高調整",$D137="貯金"),$C137="予算",$F137="夫現金"),$J137,0)</f>
        <v>0</v>
      </c>
      <c r="Q137" s="14">
        <f>IF(AND(OR($D137="収入",$D137="振替",$D137="残高調整",$D137="借入",$D137="貯金"),$C137="予算",$E137="妻現金"),$J137,0)</f>
        <v>0</v>
      </c>
      <c r="R137" s="14">
        <f>IF(AND(OR($D137="支出",$D137="振替",$D137="残高調整",$D137="貯金"),$C137="予算",$F137="妻現金"),$J137,0)</f>
        <v>0</v>
      </c>
      <c r="S137" s="14">
        <f>IF(AND(OR($D137="収入",$D137="振替",$D137="残高調整",$D137="借入",$D137="貯金"),$C137="予算",$E137="夫銀行"),$J137,0)</f>
        <v>0</v>
      </c>
      <c r="T137" s="14">
        <f>IF(AND(OR($D137="支出",$D137="振替",$D137="残高調整",$D137="貯金"),$C137="予算",$F137="夫銀行"),$J137,0)</f>
        <v>100000</v>
      </c>
      <c r="U137" s="14">
        <f>IF(AND(OR($D137="収入",$D137="振替",$D137="残高調整",$D137="借入",$D137="貯金"),$C137="予算",$E137="妻銀行"),$J137,0)</f>
        <v>0</v>
      </c>
      <c r="V137" s="14">
        <f>IF(AND(OR($D137="支出",$D137="振替",$D137="残高調整",$D137="貯金"),$C137="予算",$F137="妻銀行"),$J137,0)</f>
        <v>0</v>
      </c>
      <c r="W137" s="14">
        <f t="shared" si="24"/>
        <v>0</v>
      </c>
      <c r="X137" s="14">
        <f t="shared" si="25"/>
        <v>0</v>
      </c>
      <c r="Y137" s="14">
        <f t="shared" si="19"/>
        <v>0</v>
      </c>
      <c r="Z137" s="14">
        <f t="shared" si="20"/>
        <v>0</v>
      </c>
      <c r="AA137" s="14">
        <f>IF(AND(OR($D137="収入",$D137="振替",$D137="残高調整",$D137="借入",$D137="貯金"),$C137="実施",$E137="夫現金"),$J137,0)</f>
        <v>0</v>
      </c>
      <c r="AB137" s="14">
        <f>IF(AND(OR($D137="支出",$D137="振替",$D137="残高調整",$D137="貯金"),$C137="実施",$F137="夫現金"),$J137,0)</f>
        <v>0</v>
      </c>
      <c r="AC137" s="14">
        <f>IF(AND(OR($D137="収入",$D137="振替",$D137="残高調整",$D137="借入",$D137="貯金"),$C137="実施",$E137="妻現金"),$J137,0)</f>
        <v>0</v>
      </c>
      <c r="AD137" s="14">
        <f>IF(AND(OR($D137="支出",$D137="振替",$D137="残高調整",$D137="貯金"),$C137="実施",$F137="妻現金"),$J137,0)</f>
        <v>0</v>
      </c>
      <c r="AE137" s="14">
        <f>IF(AND(OR($D137="収入",$D137="振替",$D137="残高調整",$D137="借入",$D137="貯金"),$C137="実施",$E137="夫銀行"),$J137,0)</f>
        <v>0</v>
      </c>
      <c r="AF137" s="14">
        <f>IF(AND(OR($D137="支出",$D137="振替",$D137="残高調整",$D137="貯金"),$C137="実施",$F137="夫銀行"),$J137,0)</f>
        <v>0</v>
      </c>
      <c r="AG137" s="14">
        <f>IF(AND(OR($D137="収入",$D137="振替",$D137="残高調整",$D137="借入",$D137="貯金"),$C137="実施",$E137="妻銀行"),$J137,0)</f>
        <v>0</v>
      </c>
      <c r="AH137" s="14">
        <f>IF(AND(OR($D137="支出",$D137="振替",$D137="残高調整",$D137="貯金"),$C137="実施",$F137="妻銀行"),$J137,0)</f>
        <v>0</v>
      </c>
      <c r="AI137" s="14">
        <f t="shared" si="22"/>
        <v>0</v>
      </c>
      <c r="AJ137" s="14">
        <f t="shared" si="23"/>
        <v>0</v>
      </c>
    </row>
    <row r="138" spans="1:36" x14ac:dyDescent="0.4">
      <c r="A138" s="3">
        <v>45169</v>
      </c>
      <c r="B138" s="13" t="str">
        <f t="shared" si="16"/>
        <v>木</v>
      </c>
      <c r="C138" s="13" t="s">
        <v>11</v>
      </c>
      <c r="D138" s="13" t="s">
        <v>15</v>
      </c>
      <c r="E138" s="4" t="s">
        <v>15</v>
      </c>
      <c r="F138" s="4" t="s">
        <v>145</v>
      </c>
      <c r="G138" s="4" t="s">
        <v>15</v>
      </c>
      <c r="H138" s="4"/>
      <c r="I138" s="4"/>
      <c r="J138" s="14">
        <v>50000</v>
      </c>
      <c r="K138" s="14">
        <f t="shared" si="21"/>
        <v>1886804</v>
      </c>
      <c r="L138" s="14">
        <f>L137+収支明細_完成!$Y138-収支明細_完成!$Z138</f>
        <v>1072804</v>
      </c>
      <c r="M138" s="14">
        <f t="shared" si="17"/>
        <v>50000</v>
      </c>
      <c r="N138" s="14">
        <f t="shared" si="18"/>
        <v>50000</v>
      </c>
      <c r="O138" s="14">
        <f>IF(AND(OR($D138="収入",$D138="振替",$D138="残高調整",$D138="借入",$D138="貯金"),$C138="予算",$E138="夫現金"),$J138,0)</f>
        <v>0</v>
      </c>
      <c r="P138" s="14">
        <f>IF(AND(OR($D138="支出",$D138="振替",$D138="残高調整",$D138="貯金"),$C138="予算",$F138="夫現金"),$J138,0)</f>
        <v>0</v>
      </c>
      <c r="Q138" s="14">
        <f>IF(AND(OR($D138="収入",$D138="振替",$D138="残高調整",$D138="借入",$D138="貯金"),$C138="予算",$E138="妻現金"),$J138,0)</f>
        <v>0</v>
      </c>
      <c r="R138" s="14">
        <f>IF(AND(OR($D138="支出",$D138="振替",$D138="残高調整",$D138="貯金"),$C138="予算",$F138="妻現金"),$J138,0)</f>
        <v>0</v>
      </c>
      <c r="S138" s="14">
        <f>IF(AND(OR($D138="収入",$D138="振替",$D138="残高調整",$D138="借入",$D138="貯金"),$C138="予算",$E138="夫銀行"),$J138,0)</f>
        <v>0</v>
      </c>
      <c r="T138" s="14">
        <f>IF(AND(OR($D138="支出",$D138="振替",$D138="残高調整",$D138="貯金"),$C138="予算",$F138="夫銀行"),$J138,0)</f>
        <v>50000</v>
      </c>
      <c r="U138" s="14">
        <f>IF(AND(OR($D138="収入",$D138="振替",$D138="残高調整",$D138="借入",$D138="貯金"),$C138="予算",$E138="妻銀行"),$J138,0)</f>
        <v>0</v>
      </c>
      <c r="V138" s="14">
        <f>IF(AND(OR($D138="支出",$D138="振替",$D138="残高調整",$D138="貯金"),$C138="予算",$F138="妻銀行"),$J138,0)</f>
        <v>0</v>
      </c>
      <c r="W138" s="14">
        <f t="shared" si="24"/>
        <v>50000</v>
      </c>
      <c r="X138" s="14">
        <f t="shared" si="25"/>
        <v>0</v>
      </c>
      <c r="Y138" s="14">
        <f t="shared" si="19"/>
        <v>0</v>
      </c>
      <c r="Z138" s="14">
        <f t="shared" si="20"/>
        <v>0</v>
      </c>
      <c r="AA138" s="14">
        <f>IF(AND(OR($D138="収入",$D138="振替",$D138="残高調整",$D138="借入",$D138="貯金"),$C138="実施",$E138="夫現金"),$J138,0)</f>
        <v>0</v>
      </c>
      <c r="AB138" s="14">
        <f>IF(AND(OR($D138="支出",$D138="振替",$D138="残高調整",$D138="貯金"),$C138="実施",$F138="夫現金"),$J138,0)</f>
        <v>0</v>
      </c>
      <c r="AC138" s="14">
        <f>IF(AND(OR($D138="収入",$D138="振替",$D138="残高調整",$D138="借入",$D138="貯金"),$C138="実施",$E138="妻現金"),$J138,0)</f>
        <v>0</v>
      </c>
      <c r="AD138" s="14">
        <f>IF(AND(OR($D138="支出",$D138="振替",$D138="残高調整",$D138="貯金"),$C138="実施",$F138="妻現金"),$J138,0)</f>
        <v>0</v>
      </c>
      <c r="AE138" s="14">
        <f>IF(AND(OR($D138="収入",$D138="振替",$D138="残高調整",$D138="借入",$D138="貯金"),$C138="実施",$E138="夫銀行"),$J138,0)</f>
        <v>0</v>
      </c>
      <c r="AF138" s="14">
        <f>IF(AND(OR($D138="支出",$D138="振替",$D138="残高調整",$D138="貯金"),$C138="実施",$F138="夫銀行"),$J138,0)</f>
        <v>0</v>
      </c>
      <c r="AG138" s="14">
        <f>IF(AND(OR($D138="収入",$D138="振替",$D138="残高調整",$D138="借入",$D138="貯金"),$C138="実施",$E138="妻銀行"),$J138,0)</f>
        <v>0</v>
      </c>
      <c r="AH138" s="14">
        <f>IF(AND(OR($D138="支出",$D138="振替",$D138="残高調整",$D138="貯金"),$C138="実施",$F138="妻銀行"),$J138,0)</f>
        <v>0</v>
      </c>
      <c r="AI138" s="14">
        <f t="shared" si="22"/>
        <v>0</v>
      </c>
      <c r="AJ138" s="14">
        <f t="shared" si="23"/>
        <v>0</v>
      </c>
    </row>
    <row r="139" spans="1:36" x14ac:dyDescent="0.4">
      <c r="A139" s="3">
        <v>45169</v>
      </c>
      <c r="B139" s="13" t="str">
        <f t="shared" ref="B139:B206" si="26">IF(A139="","",TEXT(A139,"aaa"))</f>
        <v>木</v>
      </c>
      <c r="C139" s="13" t="s">
        <v>11</v>
      </c>
      <c r="D139" s="13" t="s">
        <v>25</v>
      </c>
      <c r="E139" s="4"/>
      <c r="F139" s="4" t="s">
        <v>145</v>
      </c>
      <c r="G139" s="4" t="s">
        <v>36</v>
      </c>
      <c r="H139" s="4" t="s">
        <v>109</v>
      </c>
      <c r="I139" s="4"/>
      <c r="J139" s="14">
        <v>5000</v>
      </c>
      <c r="K139" s="14">
        <f t="shared" si="21"/>
        <v>1881804</v>
      </c>
      <c r="L139" s="14">
        <f>L138+収支明細_完成!$Y139-収支明細_完成!$Z139</f>
        <v>1072804</v>
      </c>
      <c r="M139" s="14">
        <f t="shared" ref="M139:M206" si="27">SUMPRODUCT((MOD(COLUMN($O139:$X139),2)=1)*($O139:$X139))</f>
        <v>0</v>
      </c>
      <c r="N139" s="14">
        <f t="shared" ref="N139:N206" si="28">SUMPRODUCT((MOD(COLUMN($O139:$X139),2)=0)*($O139:$X139))</f>
        <v>5000</v>
      </c>
      <c r="O139" s="14">
        <f>IF(AND(OR($D139="収入",$D139="振替",$D139="残高調整",$D139="借入",$D139="貯金"),$C139="予算",$E139="夫現金"),$J139,0)</f>
        <v>0</v>
      </c>
      <c r="P139" s="14">
        <f>IF(AND(OR($D139="支出",$D139="振替",$D139="残高調整",$D139="貯金"),$C139="予算",$F139="夫現金"),$J139,0)</f>
        <v>0</v>
      </c>
      <c r="Q139" s="14">
        <f>IF(AND(OR($D139="収入",$D139="振替",$D139="残高調整",$D139="借入",$D139="貯金"),$C139="予算",$E139="妻現金"),$J139,0)</f>
        <v>0</v>
      </c>
      <c r="R139" s="14">
        <f>IF(AND(OR($D139="支出",$D139="振替",$D139="残高調整",$D139="貯金"),$C139="予算",$F139="妻現金"),$J139,0)</f>
        <v>0</v>
      </c>
      <c r="S139" s="14">
        <f>IF(AND(OR($D139="収入",$D139="振替",$D139="残高調整",$D139="借入",$D139="貯金"),$C139="予算",$E139="夫銀行"),$J139,0)</f>
        <v>0</v>
      </c>
      <c r="T139" s="14">
        <f>IF(AND(OR($D139="支出",$D139="振替",$D139="残高調整",$D139="貯金"),$C139="予算",$F139="夫銀行"),$J139,0)</f>
        <v>5000</v>
      </c>
      <c r="U139" s="14">
        <f>IF(AND(OR($D139="収入",$D139="振替",$D139="残高調整",$D139="借入",$D139="貯金"),$C139="予算",$E139="妻銀行"),$J139,0)</f>
        <v>0</v>
      </c>
      <c r="V139" s="14">
        <f>IF(AND(OR($D139="支出",$D139="振替",$D139="残高調整",$D139="貯金"),$C139="予算",$F139="妻銀行"),$J139,0)</f>
        <v>0</v>
      </c>
      <c r="W139" s="14">
        <f t="shared" si="24"/>
        <v>0</v>
      </c>
      <c r="X139" s="14">
        <f t="shared" si="25"/>
        <v>0</v>
      </c>
      <c r="Y139" s="14">
        <f t="shared" ref="Y139:Y206" si="29">SUMPRODUCT((MOD(COLUMN($AA139:$AJ139),2)=1)*($AA139:$AJ139))</f>
        <v>0</v>
      </c>
      <c r="Z139" s="14">
        <f t="shared" ref="Z139:Z206" si="30">SUMPRODUCT((MOD(COLUMN($AA139:$AJ139),2)=0)*($AA139:$AJ139))</f>
        <v>0</v>
      </c>
      <c r="AA139" s="14">
        <f>IF(AND(OR($D139="収入",$D139="振替",$D139="残高調整",$D139="借入",$D139="貯金"),$C139="実施",$E139="夫現金"),$J139,0)</f>
        <v>0</v>
      </c>
      <c r="AB139" s="14">
        <f>IF(AND(OR($D139="支出",$D139="振替",$D139="残高調整",$D139="貯金"),$C139="実施",$F139="夫現金"),$J139,0)</f>
        <v>0</v>
      </c>
      <c r="AC139" s="14">
        <f>IF(AND(OR($D139="収入",$D139="振替",$D139="残高調整",$D139="借入",$D139="貯金"),$C139="実施",$E139="妻現金"),$J139,0)</f>
        <v>0</v>
      </c>
      <c r="AD139" s="14">
        <f>IF(AND(OR($D139="支出",$D139="振替",$D139="残高調整",$D139="貯金"),$C139="実施",$F139="妻現金"),$J139,0)</f>
        <v>0</v>
      </c>
      <c r="AE139" s="14">
        <f>IF(AND(OR($D139="収入",$D139="振替",$D139="残高調整",$D139="借入",$D139="貯金"),$C139="実施",$E139="夫銀行"),$J139,0)</f>
        <v>0</v>
      </c>
      <c r="AF139" s="14">
        <f>IF(AND(OR($D139="支出",$D139="振替",$D139="残高調整",$D139="貯金"),$C139="実施",$F139="夫銀行"),$J139,0)</f>
        <v>0</v>
      </c>
      <c r="AG139" s="14">
        <f>IF(AND(OR($D139="収入",$D139="振替",$D139="残高調整",$D139="借入",$D139="貯金"),$C139="実施",$E139="妻銀行"),$J139,0)</f>
        <v>0</v>
      </c>
      <c r="AH139" s="14">
        <f>IF(AND(OR($D139="支出",$D139="振替",$D139="残高調整",$D139="貯金"),$C139="実施",$F139="妻銀行"),$J139,0)</f>
        <v>0</v>
      </c>
      <c r="AI139" s="14">
        <f t="shared" si="22"/>
        <v>0</v>
      </c>
      <c r="AJ139" s="14">
        <f t="shared" si="23"/>
        <v>0</v>
      </c>
    </row>
    <row r="140" spans="1:36" x14ac:dyDescent="0.4">
      <c r="A140" s="3">
        <v>45169</v>
      </c>
      <c r="B140" s="13" t="str">
        <f t="shared" si="26"/>
        <v>木</v>
      </c>
      <c r="C140" s="13" t="s">
        <v>11</v>
      </c>
      <c r="D140" s="13" t="s">
        <v>25</v>
      </c>
      <c r="E140" s="4"/>
      <c r="F140" s="4" t="s">
        <v>145</v>
      </c>
      <c r="G140" s="4" t="s">
        <v>41</v>
      </c>
      <c r="H140" s="4" t="s">
        <v>112</v>
      </c>
      <c r="I140" s="4"/>
      <c r="J140" s="14">
        <v>35000</v>
      </c>
      <c r="K140" s="14">
        <f t="shared" ref="K140:K207" si="31">K139+SUM(M140,Y140)-SUM(N140,Z140)</f>
        <v>1846804</v>
      </c>
      <c r="L140" s="14">
        <f>L139+収支明細_完成!$Y140-収支明細_完成!$Z140</f>
        <v>1072804</v>
      </c>
      <c r="M140" s="14">
        <f t="shared" si="27"/>
        <v>0</v>
      </c>
      <c r="N140" s="14">
        <f t="shared" si="28"/>
        <v>35000</v>
      </c>
      <c r="O140" s="14">
        <f>IF(AND(OR($D140="収入",$D140="振替",$D140="残高調整",$D140="借入",$D140="貯金"),$C140="予算",$E140="夫現金"),$J140,0)</f>
        <v>0</v>
      </c>
      <c r="P140" s="14">
        <f>IF(AND(OR($D140="支出",$D140="振替",$D140="残高調整",$D140="貯金"),$C140="予算",$F140="夫現金"),$J140,0)</f>
        <v>0</v>
      </c>
      <c r="Q140" s="14">
        <f>IF(AND(OR($D140="収入",$D140="振替",$D140="残高調整",$D140="借入",$D140="貯金"),$C140="予算",$E140="妻現金"),$J140,0)</f>
        <v>0</v>
      </c>
      <c r="R140" s="14">
        <f>IF(AND(OR($D140="支出",$D140="振替",$D140="残高調整",$D140="貯金"),$C140="予算",$F140="妻現金"),$J140,0)</f>
        <v>0</v>
      </c>
      <c r="S140" s="14">
        <f>IF(AND(OR($D140="収入",$D140="振替",$D140="残高調整",$D140="借入",$D140="貯金"),$C140="予算",$E140="夫銀行"),$J140,0)</f>
        <v>0</v>
      </c>
      <c r="T140" s="14">
        <f>IF(AND(OR($D140="支出",$D140="振替",$D140="残高調整",$D140="貯金"),$C140="予算",$F140="夫銀行"),$J140,0)</f>
        <v>35000</v>
      </c>
      <c r="U140" s="14">
        <f>IF(AND(OR($D140="収入",$D140="振替",$D140="残高調整",$D140="借入",$D140="貯金"),$C140="予算",$E140="妻銀行"),$J140,0)</f>
        <v>0</v>
      </c>
      <c r="V140" s="14">
        <f>IF(AND(OR($D140="支出",$D140="振替",$D140="残高調整",$D140="貯金"),$C140="予算",$F140="妻銀行"),$J140,0)</f>
        <v>0</v>
      </c>
      <c r="W140" s="14">
        <f t="shared" si="24"/>
        <v>0</v>
      </c>
      <c r="X140" s="14">
        <f t="shared" si="25"/>
        <v>0</v>
      </c>
      <c r="Y140" s="14">
        <f t="shared" si="29"/>
        <v>0</v>
      </c>
      <c r="Z140" s="14">
        <f t="shared" si="30"/>
        <v>0</v>
      </c>
      <c r="AA140" s="14">
        <f>IF(AND(OR($D140="収入",$D140="振替",$D140="残高調整",$D140="借入",$D140="貯金"),$C140="実施",$E140="夫現金"),$J140,0)</f>
        <v>0</v>
      </c>
      <c r="AB140" s="14">
        <f>IF(AND(OR($D140="支出",$D140="振替",$D140="残高調整",$D140="貯金"),$C140="実施",$F140="夫現金"),$J140,0)</f>
        <v>0</v>
      </c>
      <c r="AC140" s="14">
        <f>IF(AND(OR($D140="収入",$D140="振替",$D140="残高調整",$D140="借入",$D140="貯金"),$C140="実施",$E140="妻現金"),$J140,0)</f>
        <v>0</v>
      </c>
      <c r="AD140" s="14">
        <f>IF(AND(OR($D140="支出",$D140="振替",$D140="残高調整",$D140="貯金"),$C140="実施",$F140="妻現金"),$J140,0)</f>
        <v>0</v>
      </c>
      <c r="AE140" s="14">
        <f>IF(AND(OR($D140="収入",$D140="振替",$D140="残高調整",$D140="借入",$D140="貯金"),$C140="実施",$E140="夫銀行"),$J140,0)</f>
        <v>0</v>
      </c>
      <c r="AF140" s="14">
        <f>IF(AND(OR($D140="支出",$D140="振替",$D140="残高調整",$D140="貯金"),$C140="実施",$F140="夫銀行"),$J140,0)</f>
        <v>0</v>
      </c>
      <c r="AG140" s="14">
        <f>IF(AND(OR($D140="収入",$D140="振替",$D140="残高調整",$D140="借入",$D140="貯金"),$C140="実施",$E140="妻銀行"),$J140,0)</f>
        <v>0</v>
      </c>
      <c r="AH140" s="14">
        <f>IF(AND(OR($D140="支出",$D140="振替",$D140="残高調整",$D140="貯金"),$C140="実施",$F140="妻銀行"),$J140,0)</f>
        <v>0</v>
      </c>
      <c r="AI140" s="14">
        <f t="shared" si="22"/>
        <v>0</v>
      </c>
      <c r="AJ140" s="14">
        <f t="shared" si="23"/>
        <v>0</v>
      </c>
    </row>
    <row r="141" spans="1:36" x14ac:dyDescent="0.4">
      <c r="A141" s="3">
        <v>45169</v>
      </c>
      <c r="B141" s="13" t="str">
        <f t="shared" si="26"/>
        <v>木</v>
      </c>
      <c r="C141" s="13" t="s">
        <v>11</v>
      </c>
      <c r="D141" s="13" t="s">
        <v>25</v>
      </c>
      <c r="E141" s="4"/>
      <c r="F141" s="4" t="s">
        <v>145</v>
      </c>
      <c r="G141" s="4" t="s">
        <v>41</v>
      </c>
      <c r="H141" s="4" t="s">
        <v>113</v>
      </c>
      <c r="I141" s="4"/>
      <c r="J141" s="14">
        <v>34000</v>
      </c>
      <c r="K141" s="14">
        <f t="shared" si="31"/>
        <v>1812804</v>
      </c>
      <c r="L141" s="14">
        <f>L140+収支明細_完成!$Y141-収支明細_完成!$Z141</f>
        <v>1072804</v>
      </c>
      <c r="M141" s="14">
        <f t="shared" si="27"/>
        <v>0</v>
      </c>
      <c r="N141" s="14">
        <f t="shared" si="28"/>
        <v>34000</v>
      </c>
      <c r="O141" s="14">
        <f>IF(AND(OR($D141="収入",$D141="振替",$D141="残高調整",$D141="借入",$D141="貯金"),$C141="予算",$E141="夫現金"),$J141,0)</f>
        <v>0</v>
      </c>
      <c r="P141" s="14">
        <f>IF(AND(OR($D141="支出",$D141="振替",$D141="残高調整",$D141="貯金"),$C141="予算",$F141="夫現金"),$J141,0)</f>
        <v>0</v>
      </c>
      <c r="Q141" s="14">
        <f>IF(AND(OR($D141="収入",$D141="振替",$D141="残高調整",$D141="借入",$D141="貯金"),$C141="予算",$E141="妻現金"),$J141,0)</f>
        <v>0</v>
      </c>
      <c r="R141" s="14">
        <f>IF(AND(OR($D141="支出",$D141="振替",$D141="残高調整",$D141="貯金"),$C141="予算",$F141="妻現金"),$J141,0)</f>
        <v>0</v>
      </c>
      <c r="S141" s="14">
        <f>IF(AND(OR($D141="収入",$D141="振替",$D141="残高調整",$D141="借入",$D141="貯金"),$C141="予算",$E141="夫銀行"),$J141,0)</f>
        <v>0</v>
      </c>
      <c r="T141" s="14">
        <f>IF(AND(OR($D141="支出",$D141="振替",$D141="残高調整",$D141="貯金"),$C141="予算",$F141="夫銀行"),$J141,0)</f>
        <v>34000</v>
      </c>
      <c r="U141" s="14">
        <f>IF(AND(OR($D141="収入",$D141="振替",$D141="残高調整",$D141="借入",$D141="貯金"),$C141="予算",$E141="妻銀行"),$J141,0)</f>
        <v>0</v>
      </c>
      <c r="V141" s="14">
        <f>IF(AND(OR($D141="支出",$D141="振替",$D141="残高調整",$D141="貯金"),$C141="予算",$F141="妻銀行"),$J141,0)</f>
        <v>0</v>
      </c>
      <c r="W141" s="14">
        <f t="shared" si="24"/>
        <v>0</v>
      </c>
      <c r="X141" s="14">
        <f t="shared" si="25"/>
        <v>0</v>
      </c>
      <c r="Y141" s="14">
        <f t="shared" si="29"/>
        <v>0</v>
      </c>
      <c r="Z141" s="14">
        <f t="shared" si="30"/>
        <v>0</v>
      </c>
      <c r="AA141" s="14">
        <f>IF(AND(OR($D141="収入",$D141="振替",$D141="残高調整",$D141="借入",$D141="貯金"),$C141="実施",$E141="夫現金"),$J141,0)</f>
        <v>0</v>
      </c>
      <c r="AB141" s="14">
        <f>IF(AND(OR($D141="支出",$D141="振替",$D141="残高調整",$D141="貯金"),$C141="実施",$F141="夫現金"),$J141,0)</f>
        <v>0</v>
      </c>
      <c r="AC141" s="14">
        <f>IF(AND(OR($D141="収入",$D141="振替",$D141="残高調整",$D141="借入",$D141="貯金"),$C141="実施",$E141="妻現金"),$J141,0)</f>
        <v>0</v>
      </c>
      <c r="AD141" s="14">
        <f>IF(AND(OR($D141="支出",$D141="振替",$D141="残高調整",$D141="貯金"),$C141="実施",$F141="妻現金"),$J141,0)</f>
        <v>0</v>
      </c>
      <c r="AE141" s="14">
        <f>IF(AND(OR($D141="収入",$D141="振替",$D141="残高調整",$D141="借入",$D141="貯金"),$C141="実施",$E141="夫銀行"),$J141,0)</f>
        <v>0</v>
      </c>
      <c r="AF141" s="14">
        <f>IF(AND(OR($D141="支出",$D141="振替",$D141="残高調整",$D141="貯金"),$C141="実施",$F141="夫銀行"),$J141,0)</f>
        <v>0</v>
      </c>
      <c r="AG141" s="14">
        <f>IF(AND(OR($D141="収入",$D141="振替",$D141="残高調整",$D141="借入",$D141="貯金"),$C141="実施",$E141="妻銀行"),$J141,0)</f>
        <v>0</v>
      </c>
      <c r="AH141" s="14">
        <f>IF(AND(OR($D141="支出",$D141="振替",$D141="残高調整",$D141="貯金"),$C141="実施",$F141="妻銀行"),$J141,0)</f>
        <v>0</v>
      </c>
      <c r="AI141" s="14">
        <f t="shared" si="22"/>
        <v>0</v>
      </c>
      <c r="AJ141" s="14">
        <f t="shared" si="23"/>
        <v>0</v>
      </c>
    </row>
    <row r="142" spans="1:36" x14ac:dyDescent="0.4">
      <c r="A142" s="3">
        <v>45169</v>
      </c>
      <c r="B142" s="13" t="str">
        <f t="shared" si="26"/>
        <v>木</v>
      </c>
      <c r="C142" s="13" t="s">
        <v>11</v>
      </c>
      <c r="D142" s="13" t="s">
        <v>15</v>
      </c>
      <c r="E142" s="4" t="s">
        <v>15</v>
      </c>
      <c r="F142" s="4" t="s">
        <v>160</v>
      </c>
      <c r="G142" s="4" t="s">
        <v>15</v>
      </c>
      <c r="H142" s="4"/>
      <c r="I142" s="4"/>
      <c r="J142" s="14">
        <v>30000</v>
      </c>
      <c r="K142" s="14">
        <f>K141+SUM(M142,Y142)-SUM(N142,Z142)</f>
        <v>1812804</v>
      </c>
      <c r="L142" s="14">
        <f>L141+収支明細_完成!$Y142-収支明細_完成!$Z142</f>
        <v>1072804</v>
      </c>
      <c r="M142" s="14">
        <f>SUMPRODUCT((MOD(COLUMN($O142:$X142),2)=1)*($O142:$X142))</f>
        <v>30000</v>
      </c>
      <c r="N142" s="14">
        <f>SUMPRODUCT((MOD(COLUMN($O142:$X142),2)=0)*($O142:$X142))</f>
        <v>30000</v>
      </c>
      <c r="O142" s="14">
        <f>IF(AND(OR($D142="収入",$D142="振替",$D142="残高調整",$D142="借入",$D142="貯金"),$C142="予算",$E142="夫現金"),$J142,0)</f>
        <v>0</v>
      </c>
      <c r="P142" s="14">
        <f>IF(AND(OR($D142="支出",$D142="振替",$D142="残高調整",$D142="貯金"),$C142="予算",$F142="夫現金"),$J142,0)</f>
        <v>0</v>
      </c>
      <c r="Q142" s="14">
        <f>IF(AND(OR($D142="収入",$D142="振替",$D142="残高調整",$D142="借入",$D142="貯金"),$C142="予算",$E142="妻現金"),$J142,0)</f>
        <v>0</v>
      </c>
      <c r="R142" s="14">
        <f>IF(AND(OR($D142="支出",$D142="振替",$D142="残高調整",$D142="貯金"),$C142="予算",$F142="妻現金"),$J142,0)</f>
        <v>0</v>
      </c>
      <c r="S142" s="14">
        <f>IF(AND(OR($D142="収入",$D142="振替",$D142="残高調整",$D142="借入",$D142="貯金"),$C142="予算",$E142="夫銀行"),$J142,0)</f>
        <v>0</v>
      </c>
      <c r="T142" s="14">
        <f>IF(AND(OR($D142="支出",$D142="振替",$D142="残高調整",$D142="貯金"),$C142="予算",$F142="夫銀行"),$J142,0)</f>
        <v>0</v>
      </c>
      <c r="U142" s="14">
        <f>IF(AND(OR($D142="収入",$D142="振替",$D142="残高調整",$D142="借入",$D142="貯金"),$C142="予算",$E142="妻銀行"),$J142,0)</f>
        <v>0</v>
      </c>
      <c r="V142" s="14">
        <f>IF(AND(OR($D142="支出",$D142="振替",$D142="残高調整",$D142="貯金"),$C142="予算",$F142="妻銀行"),$J142,0)</f>
        <v>30000</v>
      </c>
      <c r="W142" s="14">
        <f t="shared" si="24"/>
        <v>30000</v>
      </c>
      <c r="X142" s="14">
        <f t="shared" si="25"/>
        <v>0</v>
      </c>
      <c r="Y142" s="14">
        <f>SUMPRODUCT((MOD(COLUMN($AA142:$AJ142),2)=1)*($AA142:$AJ142))</f>
        <v>0</v>
      </c>
      <c r="Z142" s="14">
        <f>SUMPRODUCT((MOD(COLUMN($AA142:$AJ142),2)=0)*($AA142:$AJ142))</f>
        <v>0</v>
      </c>
      <c r="AA142" s="14">
        <f>IF(AND(OR($D142="収入",$D142="振替",$D142="残高調整",$D142="借入",$D142="貯金"),$C142="実施",$E142="夫現金"),$J142,0)</f>
        <v>0</v>
      </c>
      <c r="AB142" s="14">
        <f>IF(AND(OR($D142="支出",$D142="振替",$D142="残高調整",$D142="貯金"),$C142="実施",$F142="夫現金"),$J142,0)</f>
        <v>0</v>
      </c>
      <c r="AC142" s="14">
        <f>IF(AND(OR($D142="収入",$D142="振替",$D142="残高調整",$D142="借入",$D142="貯金"),$C142="実施",$E142="妻現金"),$J142,0)</f>
        <v>0</v>
      </c>
      <c r="AD142" s="14">
        <f>IF(AND(OR($D142="支出",$D142="振替",$D142="残高調整",$D142="貯金"),$C142="実施",$F142="妻現金"),$J142,0)</f>
        <v>0</v>
      </c>
      <c r="AE142" s="14">
        <f>IF(AND(OR($D142="収入",$D142="振替",$D142="残高調整",$D142="借入",$D142="貯金"),$C142="実施",$E142="夫銀行"),$J142,0)</f>
        <v>0</v>
      </c>
      <c r="AF142" s="14">
        <f>IF(AND(OR($D142="支出",$D142="振替",$D142="残高調整",$D142="貯金"),$C142="実施",$F142="夫銀行"),$J142,0)</f>
        <v>0</v>
      </c>
      <c r="AG142" s="14">
        <f>IF(AND(OR($D142="収入",$D142="振替",$D142="残高調整",$D142="借入",$D142="貯金"),$C142="実施",$E142="妻銀行"),$J142,0)</f>
        <v>0</v>
      </c>
      <c r="AH142" s="14">
        <f>IF(AND(OR($D142="支出",$D142="振替",$D142="残高調整",$D142="貯金"),$C142="実施",$F142="妻銀行"),$J142,0)</f>
        <v>0</v>
      </c>
      <c r="AI142" s="14">
        <f t="shared" si="22"/>
        <v>0</v>
      </c>
      <c r="AJ142" s="14">
        <f t="shared" si="23"/>
        <v>0</v>
      </c>
    </row>
    <row r="143" spans="1:36" x14ac:dyDescent="0.4">
      <c r="A143" s="3">
        <v>45170</v>
      </c>
      <c r="B143" s="13" t="str">
        <f t="shared" si="26"/>
        <v>金</v>
      </c>
      <c r="C143" s="13" t="s">
        <v>11</v>
      </c>
      <c r="D143" s="13" t="s">
        <v>25</v>
      </c>
      <c r="E143" s="4" t="s">
        <v>144</v>
      </c>
      <c r="F143" s="4" t="s">
        <v>145</v>
      </c>
      <c r="G143" s="4" t="s">
        <v>131</v>
      </c>
      <c r="H143" s="4" t="s">
        <v>156</v>
      </c>
      <c r="I143" s="4" t="s">
        <v>157</v>
      </c>
      <c r="J143" s="14">
        <v>30000</v>
      </c>
      <c r="K143" s="14">
        <f>K141+SUM(M143,Y143)-SUM(N143,Z143)</f>
        <v>1782804</v>
      </c>
      <c r="L143" s="14">
        <f>L141+収支明細_完成!$Y143-収支明細_完成!$Z143</f>
        <v>1072804</v>
      </c>
      <c r="M143" s="14">
        <f t="shared" si="27"/>
        <v>0</v>
      </c>
      <c r="N143" s="14">
        <f t="shared" si="28"/>
        <v>30000</v>
      </c>
      <c r="O143" s="14">
        <f>IF(AND(OR($D143="収入",$D143="振替",$D143="残高調整",$D143="借入",$D143="貯金"),$C143="予算",$E143="夫現金"),$J143,0)</f>
        <v>0</v>
      </c>
      <c r="P143" s="14">
        <f>IF(AND(OR($D143="支出",$D143="振替",$D143="残高調整",$D143="貯金"),$C143="予算",$F143="夫現金"),$J143,0)</f>
        <v>0</v>
      </c>
      <c r="Q143" s="14">
        <f>IF(AND(OR($D143="収入",$D143="振替",$D143="残高調整",$D143="借入",$D143="貯金"),$C143="予算",$E143="妻現金"),$J143,0)</f>
        <v>0</v>
      </c>
      <c r="R143" s="14">
        <f>IF(AND(OR($D143="支出",$D143="振替",$D143="残高調整",$D143="貯金"),$C143="予算",$F143="妻現金"),$J143,0)</f>
        <v>0</v>
      </c>
      <c r="S143" s="14">
        <f>IF(AND(OR($D143="収入",$D143="振替",$D143="残高調整",$D143="借入",$D143="貯金"),$C143="予算",$E143="夫銀行"),$J143,0)</f>
        <v>0</v>
      </c>
      <c r="T143" s="14">
        <f>IF(AND(OR($D143="支出",$D143="振替",$D143="残高調整",$D143="貯金"),$C143="予算",$F143="夫銀行"),$J143,0)</f>
        <v>30000</v>
      </c>
      <c r="U143" s="14">
        <f>IF(AND(OR($D143="収入",$D143="振替",$D143="残高調整",$D143="借入",$D143="貯金"),$C143="予算",$E143="妻銀行"),$J143,0)</f>
        <v>0</v>
      </c>
      <c r="V143" s="14">
        <f>IF(AND(OR($D143="支出",$D143="振替",$D143="残高調整",$D143="貯金"),$C143="予算",$F143="妻銀行"),$J143,0)</f>
        <v>0</v>
      </c>
      <c r="W143" s="14">
        <f t="shared" si="24"/>
        <v>0</v>
      </c>
      <c r="X143" s="14">
        <f t="shared" si="25"/>
        <v>0</v>
      </c>
      <c r="Y143" s="14">
        <f t="shared" si="29"/>
        <v>0</v>
      </c>
      <c r="Z143" s="14">
        <f t="shared" si="30"/>
        <v>0</v>
      </c>
      <c r="AA143" s="14">
        <f>IF(AND(OR($D143="収入",$D143="振替",$D143="残高調整",$D143="借入",$D143="貯金"),$C143="実施",$E143="夫現金"),$J143,0)</f>
        <v>0</v>
      </c>
      <c r="AB143" s="14">
        <f>IF(AND(OR($D143="支出",$D143="振替",$D143="残高調整",$D143="貯金"),$C143="実施",$F143="夫現金"),$J143,0)</f>
        <v>0</v>
      </c>
      <c r="AC143" s="14">
        <f>IF(AND(OR($D143="収入",$D143="振替",$D143="残高調整",$D143="借入",$D143="貯金"),$C143="実施",$E143="妻現金"),$J143,0)</f>
        <v>0</v>
      </c>
      <c r="AD143" s="14">
        <f>IF(AND(OR($D143="支出",$D143="振替",$D143="残高調整",$D143="貯金"),$C143="実施",$F143="妻現金"),$J143,0)</f>
        <v>0</v>
      </c>
      <c r="AE143" s="14">
        <f>IF(AND(OR($D143="収入",$D143="振替",$D143="残高調整",$D143="借入",$D143="貯金"),$C143="実施",$E143="夫銀行"),$J143,0)</f>
        <v>0</v>
      </c>
      <c r="AF143" s="14">
        <f>IF(AND(OR($D143="支出",$D143="振替",$D143="残高調整",$D143="貯金"),$C143="実施",$F143="夫銀行"),$J143,0)</f>
        <v>0</v>
      </c>
      <c r="AG143" s="14">
        <f>IF(AND(OR($D143="収入",$D143="振替",$D143="残高調整",$D143="借入",$D143="貯金"),$C143="実施",$E143="妻銀行"),$J143,0)</f>
        <v>0</v>
      </c>
      <c r="AH143" s="14">
        <f>IF(AND(OR($D143="支出",$D143="振替",$D143="残高調整",$D143="貯金"),$C143="実施",$F143="妻銀行"),$J143,0)</f>
        <v>0</v>
      </c>
      <c r="AI143" s="14">
        <f t="shared" si="22"/>
        <v>0</v>
      </c>
      <c r="AJ143" s="14">
        <f t="shared" si="23"/>
        <v>0</v>
      </c>
    </row>
    <row r="144" spans="1:36" x14ac:dyDescent="0.4">
      <c r="A144" s="3">
        <v>45170</v>
      </c>
      <c r="B144" s="13" t="str">
        <f t="shared" si="26"/>
        <v>金</v>
      </c>
      <c r="C144" s="13" t="s">
        <v>11</v>
      </c>
      <c r="D144" s="13" t="s">
        <v>25</v>
      </c>
      <c r="E144" s="4" t="s">
        <v>159</v>
      </c>
      <c r="F144" s="4" t="s">
        <v>145</v>
      </c>
      <c r="G144" s="4" t="s">
        <v>131</v>
      </c>
      <c r="H144" s="4" t="s">
        <v>171</v>
      </c>
      <c r="I144" s="4" t="s">
        <v>172</v>
      </c>
      <c r="J144" s="14">
        <v>15000</v>
      </c>
      <c r="K144" s="14">
        <f t="shared" si="31"/>
        <v>1767804</v>
      </c>
      <c r="L144" s="14">
        <f>L143+収支明細_完成!$Y144-収支明細_完成!$Z144</f>
        <v>1072804</v>
      </c>
      <c r="M144" s="14">
        <f t="shared" si="27"/>
        <v>0</v>
      </c>
      <c r="N144" s="14">
        <f t="shared" si="28"/>
        <v>15000</v>
      </c>
      <c r="O144" s="14">
        <f>IF(AND(OR($D144="収入",$D144="振替",$D144="残高調整",$D144="借入",$D144="貯金"),$C144="予算",$E144="夫現金"),$J144,0)</f>
        <v>0</v>
      </c>
      <c r="P144" s="14">
        <f>IF(AND(OR($D144="支出",$D144="振替",$D144="残高調整",$D144="貯金"),$C144="予算",$F144="夫現金"),$J144,0)</f>
        <v>0</v>
      </c>
      <c r="Q144" s="14">
        <f>IF(AND(OR($D144="収入",$D144="振替",$D144="残高調整",$D144="借入",$D144="貯金"),$C144="予算",$E144="妻現金"),$J144,0)</f>
        <v>0</v>
      </c>
      <c r="R144" s="14">
        <f>IF(AND(OR($D144="支出",$D144="振替",$D144="残高調整",$D144="貯金"),$C144="予算",$F144="妻現金"),$J144,0)</f>
        <v>0</v>
      </c>
      <c r="S144" s="14">
        <f>IF(AND(OR($D144="収入",$D144="振替",$D144="残高調整",$D144="借入",$D144="貯金"),$C144="予算",$E144="夫銀行"),$J144,0)</f>
        <v>0</v>
      </c>
      <c r="T144" s="14">
        <f>IF(AND(OR($D144="支出",$D144="振替",$D144="残高調整",$D144="貯金"),$C144="予算",$F144="夫銀行"),$J144,0)</f>
        <v>15000</v>
      </c>
      <c r="U144" s="14">
        <f>IF(AND(OR($D144="収入",$D144="振替",$D144="残高調整",$D144="借入",$D144="貯金"),$C144="予算",$E144="妻銀行"),$J144,0)</f>
        <v>0</v>
      </c>
      <c r="V144" s="14">
        <f>IF(AND(OR($D144="支出",$D144="振替",$D144="残高調整",$D144="貯金"),$C144="予算",$F144="妻銀行"),$J144,0)</f>
        <v>0</v>
      </c>
      <c r="W144" s="14">
        <f t="shared" si="24"/>
        <v>0</v>
      </c>
      <c r="X144" s="14">
        <f t="shared" si="25"/>
        <v>0</v>
      </c>
      <c r="Y144" s="14">
        <f t="shared" si="29"/>
        <v>0</v>
      </c>
      <c r="Z144" s="14">
        <f t="shared" si="30"/>
        <v>0</v>
      </c>
      <c r="AA144" s="14">
        <f>IF(AND(OR($D144="収入",$D144="振替",$D144="残高調整",$D144="借入",$D144="貯金"),$C144="実施",$E144="夫現金"),$J144,0)</f>
        <v>0</v>
      </c>
      <c r="AB144" s="14">
        <f>IF(AND(OR($D144="支出",$D144="振替",$D144="残高調整",$D144="貯金"),$C144="実施",$F144="夫現金"),$J144,0)</f>
        <v>0</v>
      </c>
      <c r="AC144" s="14">
        <f>IF(AND(OR($D144="収入",$D144="振替",$D144="残高調整",$D144="借入",$D144="貯金"),$C144="実施",$E144="妻現金"),$J144,0)</f>
        <v>0</v>
      </c>
      <c r="AD144" s="14">
        <f>IF(AND(OR($D144="支出",$D144="振替",$D144="残高調整",$D144="貯金"),$C144="実施",$F144="妻現金"),$J144,0)</f>
        <v>0</v>
      </c>
      <c r="AE144" s="14">
        <f>IF(AND(OR($D144="収入",$D144="振替",$D144="残高調整",$D144="借入",$D144="貯金"),$C144="実施",$E144="夫銀行"),$J144,0)</f>
        <v>0</v>
      </c>
      <c r="AF144" s="14">
        <f>IF(AND(OR($D144="支出",$D144="振替",$D144="残高調整",$D144="貯金"),$C144="実施",$F144="夫銀行"),$J144,0)</f>
        <v>0</v>
      </c>
      <c r="AG144" s="14">
        <f>IF(AND(OR($D144="収入",$D144="振替",$D144="残高調整",$D144="借入",$D144="貯金"),$C144="実施",$E144="妻銀行"),$J144,0)</f>
        <v>0</v>
      </c>
      <c r="AH144" s="14">
        <f>IF(AND(OR($D144="支出",$D144="振替",$D144="残高調整",$D144="貯金"),$C144="実施",$F144="妻銀行"),$J144,0)</f>
        <v>0</v>
      </c>
      <c r="AI144" s="14">
        <f t="shared" si="22"/>
        <v>0</v>
      </c>
      <c r="AJ144" s="14">
        <f t="shared" si="23"/>
        <v>0</v>
      </c>
    </row>
    <row r="145" spans="1:36" x14ac:dyDescent="0.4">
      <c r="A145" s="3">
        <v>45170</v>
      </c>
      <c r="B145" s="13" t="str">
        <f t="shared" si="26"/>
        <v>金</v>
      </c>
      <c r="C145" s="13" t="s">
        <v>11</v>
      </c>
      <c r="D145" s="13" t="s">
        <v>25</v>
      </c>
      <c r="E145" s="4"/>
      <c r="F145" s="4" t="s">
        <v>145</v>
      </c>
      <c r="G145" s="4" t="s">
        <v>33</v>
      </c>
      <c r="H145" s="4" t="s">
        <v>103</v>
      </c>
      <c r="I145" s="4"/>
      <c r="J145" s="14">
        <v>35000</v>
      </c>
      <c r="K145" s="14">
        <f t="shared" si="31"/>
        <v>1732804</v>
      </c>
      <c r="L145" s="14">
        <f>L144+収支明細_完成!$Y145-収支明細_完成!$Z145</f>
        <v>1072804</v>
      </c>
      <c r="M145" s="14">
        <f t="shared" si="27"/>
        <v>0</v>
      </c>
      <c r="N145" s="14">
        <f t="shared" si="28"/>
        <v>35000</v>
      </c>
      <c r="O145" s="14">
        <f>IF(AND(OR($D145="収入",$D145="振替",$D145="残高調整",$D145="借入",$D145="貯金"),$C145="予算",$E145="夫現金"),$J145,0)</f>
        <v>0</v>
      </c>
      <c r="P145" s="14">
        <f>IF(AND(OR($D145="支出",$D145="振替",$D145="残高調整",$D145="貯金"),$C145="予算",$F145="夫現金"),$J145,0)</f>
        <v>0</v>
      </c>
      <c r="Q145" s="14">
        <f>IF(AND(OR($D145="収入",$D145="振替",$D145="残高調整",$D145="借入",$D145="貯金"),$C145="予算",$E145="妻現金"),$J145,0)</f>
        <v>0</v>
      </c>
      <c r="R145" s="14">
        <f>IF(AND(OR($D145="支出",$D145="振替",$D145="残高調整",$D145="貯金"),$C145="予算",$F145="妻現金"),$J145,0)</f>
        <v>0</v>
      </c>
      <c r="S145" s="14">
        <f>IF(AND(OR($D145="収入",$D145="振替",$D145="残高調整",$D145="借入",$D145="貯金"),$C145="予算",$E145="夫銀行"),$J145,0)</f>
        <v>0</v>
      </c>
      <c r="T145" s="14">
        <f>IF(AND(OR($D145="支出",$D145="振替",$D145="残高調整",$D145="貯金"),$C145="予算",$F145="夫銀行"),$J145,0)</f>
        <v>35000</v>
      </c>
      <c r="U145" s="14">
        <f>IF(AND(OR($D145="収入",$D145="振替",$D145="残高調整",$D145="借入",$D145="貯金"),$C145="予算",$E145="妻銀行"),$J145,0)</f>
        <v>0</v>
      </c>
      <c r="V145" s="14">
        <f>IF(AND(OR($D145="支出",$D145="振替",$D145="残高調整",$D145="貯金"),$C145="予算",$F145="妻銀行"),$J145,0)</f>
        <v>0</v>
      </c>
      <c r="W145" s="14">
        <f t="shared" si="24"/>
        <v>0</v>
      </c>
      <c r="X145" s="14">
        <f t="shared" si="25"/>
        <v>0</v>
      </c>
      <c r="Y145" s="14">
        <f t="shared" si="29"/>
        <v>0</v>
      </c>
      <c r="Z145" s="14">
        <f t="shared" si="30"/>
        <v>0</v>
      </c>
      <c r="AA145" s="14">
        <f>IF(AND(OR($D145="収入",$D145="振替",$D145="残高調整",$D145="借入",$D145="貯金"),$C145="実施",$E145="夫現金"),$J145,0)</f>
        <v>0</v>
      </c>
      <c r="AB145" s="14">
        <f>IF(AND(OR($D145="支出",$D145="振替",$D145="残高調整",$D145="貯金"),$C145="実施",$F145="夫現金"),$J145,0)</f>
        <v>0</v>
      </c>
      <c r="AC145" s="14">
        <f>IF(AND(OR($D145="収入",$D145="振替",$D145="残高調整",$D145="借入",$D145="貯金"),$C145="実施",$E145="妻現金"),$J145,0)</f>
        <v>0</v>
      </c>
      <c r="AD145" s="14">
        <f>IF(AND(OR($D145="支出",$D145="振替",$D145="残高調整",$D145="貯金"),$C145="実施",$F145="妻現金"),$J145,0)</f>
        <v>0</v>
      </c>
      <c r="AE145" s="14">
        <f>IF(AND(OR($D145="収入",$D145="振替",$D145="残高調整",$D145="借入",$D145="貯金"),$C145="実施",$E145="夫銀行"),$J145,0)</f>
        <v>0</v>
      </c>
      <c r="AF145" s="14">
        <f>IF(AND(OR($D145="支出",$D145="振替",$D145="残高調整",$D145="貯金"),$C145="実施",$F145="夫銀行"),$J145,0)</f>
        <v>0</v>
      </c>
      <c r="AG145" s="14">
        <f>IF(AND(OR($D145="収入",$D145="振替",$D145="残高調整",$D145="借入",$D145="貯金"),$C145="実施",$E145="妻銀行"),$J145,0)</f>
        <v>0</v>
      </c>
      <c r="AH145" s="14">
        <f>IF(AND(OR($D145="支出",$D145="振替",$D145="残高調整",$D145="貯金"),$C145="実施",$F145="妻銀行"),$J145,0)</f>
        <v>0</v>
      </c>
      <c r="AI145" s="14">
        <f t="shared" si="22"/>
        <v>0</v>
      </c>
      <c r="AJ145" s="14">
        <f t="shared" si="23"/>
        <v>0</v>
      </c>
    </row>
    <row r="146" spans="1:36" x14ac:dyDescent="0.4">
      <c r="A146" s="3">
        <v>45170</v>
      </c>
      <c r="B146" s="13" t="str">
        <f t="shared" si="26"/>
        <v>金</v>
      </c>
      <c r="C146" s="13" t="s">
        <v>11</v>
      </c>
      <c r="D146" s="13" t="s">
        <v>25</v>
      </c>
      <c r="E146" s="4"/>
      <c r="F146" s="4" t="s">
        <v>145</v>
      </c>
      <c r="G146" s="4" t="s">
        <v>34</v>
      </c>
      <c r="H146" s="4" t="s">
        <v>56</v>
      </c>
      <c r="I146" s="4"/>
      <c r="J146" s="14">
        <v>8000</v>
      </c>
      <c r="K146" s="14">
        <f t="shared" si="31"/>
        <v>1724804</v>
      </c>
      <c r="L146" s="14">
        <f>L145+収支明細_完成!$Y146-収支明細_完成!$Z146</f>
        <v>1072804</v>
      </c>
      <c r="M146" s="14">
        <f t="shared" si="27"/>
        <v>0</v>
      </c>
      <c r="N146" s="14">
        <f t="shared" si="28"/>
        <v>8000</v>
      </c>
      <c r="O146" s="14">
        <f>IF(AND(OR($D146="収入",$D146="振替",$D146="残高調整",$D146="借入",$D146="貯金"),$C146="予算",$E146="夫現金"),$J146,0)</f>
        <v>0</v>
      </c>
      <c r="P146" s="14">
        <f>IF(AND(OR($D146="支出",$D146="振替",$D146="残高調整",$D146="貯金"),$C146="予算",$F146="夫現金"),$J146,0)</f>
        <v>0</v>
      </c>
      <c r="Q146" s="14">
        <f>IF(AND(OR($D146="収入",$D146="振替",$D146="残高調整",$D146="借入",$D146="貯金"),$C146="予算",$E146="妻現金"),$J146,0)</f>
        <v>0</v>
      </c>
      <c r="R146" s="14">
        <f>IF(AND(OR($D146="支出",$D146="振替",$D146="残高調整",$D146="貯金"),$C146="予算",$F146="妻現金"),$J146,0)</f>
        <v>0</v>
      </c>
      <c r="S146" s="14">
        <f>IF(AND(OR($D146="収入",$D146="振替",$D146="残高調整",$D146="借入",$D146="貯金"),$C146="予算",$E146="夫銀行"),$J146,0)</f>
        <v>0</v>
      </c>
      <c r="T146" s="14">
        <f>IF(AND(OR($D146="支出",$D146="振替",$D146="残高調整",$D146="貯金"),$C146="予算",$F146="夫銀行"),$J146,0)</f>
        <v>8000</v>
      </c>
      <c r="U146" s="14">
        <f>IF(AND(OR($D146="収入",$D146="振替",$D146="残高調整",$D146="借入",$D146="貯金"),$C146="予算",$E146="妻銀行"),$J146,0)</f>
        <v>0</v>
      </c>
      <c r="V146" s="14">
        <f>IF(AND(OR($D146="支出",$D146="振替",$D146="残高調整",$D146="貯金"),$C146="予算",$F146="妻銀行"),$J146,0)</f>
        <v>0</v>
      </c>
      <c r="W146" s="14">
        <f t="shared" si="24"/>
        <v>0</v>
      </c>
      <c r="X146" s="14">
        <f t="shared" si="25"/>
        <v>0</v>
      </c>
      <c r="Y146" s="14">
        <f t="shared" si="29"/>
        <v>0</v>
      </c>
      <c r="Z146" s="14">
        <f t="shared" si="30"/>
        <v>0</v>
      </c>
      <c r="AA146" s="14">
        <f>IF(AND(OR($D146="収入",$D146="振替",$D146="残高調整",$D146="借入",$D146="貯金"),$C146="実施",$E146="夫現金"),$J146,0)</f>
        <v>0</v>
      </c>
      <c r="AB146" s="14">
        <f>IF(AND(OR($D146="支出",$D146="振替",$D146="残高調整",$D146="貯金"),$C146="実施",$F146="夫現金"),$J146,0)</f>
        <v>0</v>
      </c>
      <c r="AC146" s="14">
        <f>IF(AND(OR($D146="収入",$D146="振替",$D146="残高調整",$D146="借入",$D146="貯金"),$C146="実施",$E146="妻現金"),$J146,0)</f>
        <v>0</v>
      </c>
      <c r="AD146" s="14">
        <f>IF(AND(OR($D146="支出",$D146="振替",$D146="残高調整",$D146="貯金"),$C146="実施",$F146="妻現金"),$J146,0)</f>
        <v>0</v>
      </c>
      <c r="AE146" s="14">
        <f>IF(AND(OR($D146="収入",$D146="振替",$D146="残高調整",$D146="借入",$D146="貯金"),$C146="実施",$E146="夫銀行"),$J146,0)</f>
        <v>0</v>
      </c>
      <c r="AF146" s="14">
        <f>IF(AND(OR($D146="支出",$D146="振替",$D146="残高調整",$D146="貯金"),$C146="実施",$F146="夫銀行"),$J146,0)</f>
        <v>0</v>
      </c>
      <c r="AG146" s="14">
        <f>IF(AND(OR($D146="収入",$D146="振替",$D146="残高調整",$D146="借入",$D146="貯金"),$C146="実施",$E146="妻銀行"),$J146,0)</f>
        <v>0</v>
      </c>
      <c r="AH146" s="14">
        <f>IF(AND(OR($D146="支出",$D146="振替",$D146="残高調整",$D146="貯金"),$C146="実施",$F146="妻銀行"),$J146,0)</f>
        <v>0</v>
      </c>
      <c r="AI146" s="14">
        <f t="shared" si="22"/>
        <v>0</v>
      </c>
      <c r="AJ146" s="14">
        <f t="shared" si="23"/>
        <v>0</v>
      </c>
    </row>
    <row r="147" spans="1:36" x14ac:dyDescent="0.4">
      <c r="A147" s="3">
        <v>45190</v>
      </c>
      <c r="B147" s="13" t="str">
        <f t="shared" si="26"/>
        <v>木</v>
      </c>
      <c r="C147" s="13" t="s">
        <v>11</v>
      </c>
      <c r="D147" s="13" t="s">
        <v>25</v>
      </c>
      <c r="E147" s="4"/>
      <c r="F147" s="4" t="s">
        <v>145</v>
      </c>
      <c r="G147" s="4" t="s">
        <v>42</v>
      </c>
      <c r="H147" s="4" t="s">
        <v>104</v>
      </c>
      <c r="I147" s="4"/>
      <c r="J147" s="14">
        <v>20000</v>
      </c>
      <c r="K147" s="14">
        <f t="shared" si="31"/>
        <v>1704804</v>
      </c>
      <c r="L147" s="14">
        <f>L146+収支明細_完成!$Y147-収支明細_完成!$Z147</f>
        <v>1072804</v>
      </c>
      <c r="M147" s="14">
        <f t="shared" si="27"/>
        <v>0</v>
      </c>
      <c r="N147" s="14">
        <f t="shared" si="28"/>
        <v>20000</v>
      </c>
      <c r="O147" s="14">
        <f>IF(AND(OR($D147="収入",$D147="振替",$D147="残高調整",$D147="借入",$D147="貯金"),$C147="予算",$E147="夫現金"),$J147,0)</f>
        <v>0</v>
      </c>
      <c r="P147" s="14">
        <f>IF(AND(OR($D147="支出",$D147="振替",$D147="残高調整",$D147="貯金"),$C147="予算",$F147="夫現金"),$J147,0)</f>
        <v>0</v>
      </c>
      <c r="Q147" s="14">
        <f>IF(AND(OR($D147="収入",$D147="振替",$D147="残高調整",$D147="借入",$D147="貯金"),$C147="予算",$E147="妻現金"),$J147,0)</f>
        <v>0</v>
      </c>
      <c r="R147" s="14">
        <f>IF(AND(OR($D147="支出",$D147="振替",$D147="残高調整",$D147="貯金"),$C147="予算",$F147="妻現金"),$J147,0)</f>
        <v>0</v>
      </c>
      <c r="S147" s="14">
        <f>IF(AND(OR($D147="収入",$D147="振替",$D147="残高調整",$D147="借入",$D147="貯金"),$C147="予算",$E147="夫銀行"),$J147,0)</f>
        <v>0</v>
      </c>
      <c r="T147" s="14">
        <f>IF(AND(OR($D147="支出",$D147="振替",$D147="残高調整",$D147="貯金"),$C147="予算",$F147="夫銀行"),$J147,0)</f>
        <v>20000</v>
      </c>
      <c r="U147" s="14">
        <f>IF(AND(OR($D147="収入",$D147="振替",$D147="残高調整",$D147="借入",$D147="貯金"),$C147="予算",$E147="妻銀行"),$J147,0)</f>
        <v>0</v>
      </c>
      <c r="V147" s="14">
        <f>IF(AND(OR($D147="支出",$D147="振替",$D147="残高調整",$D147="貯金"),$C147="予算",$F147="妻銀行"),$J147,0)</f>
        <v>0</v>
      </c>
      <c r="W147" s="14">
        <f t="shared" si="24"/>
        <v>0</v>
      </c>
      <c r="X147" s="14">
        <f t="shared" si="25"/>
        <v>0</v>
      </c>
      <c r="Y147" s="14">
        <f t="shared" si="29"/>
        <v>0</v>
      </c>
      <c r="Z147" s="14">
        <f t="shared" si="30"/>
        <v>0</v>
      </c>
      <c r="AA147" s="14">
        <f>IF(AND(OR($D147="収入",$D147="振替",$D147="残高調整",$D147="借入",$D147="貯金"),$C147="実施",$E147="夫現金"),$J147,0)</f>
        <v>0</v>
      </c>
      <c r="AB147" s="14">
        <f>IF(AND(OR($D147="支出",$D147="振替",$D147="残高調整",$D147="貯金"),$C147="実施",$F147="夫現金"),$J147,0)</f>
        <v>0</v>
      </c>
      <c r="AC147" s="14">
        <f>IF(AND(OR($D147="収入",$D147="振替",$D147="残高調整",$D147="借入",$D147="貯金"),$C147="実施",$E147="妻現金"),$J147,0)</f>
        <v>0</v>
      </c>
      <c r="AD147" s="14">
        <f>IF(AND(OR($D147="支出",$D147="振替",$D147="残高調整",$D147="貯金"),$C147="実施",$F147="妻現金"),$J147,0)</f>
        <v>0</v>
      </c>
      <c r="AE147" s="14">
        <f>IF(AND(OR($D147="収入",$D147="振替",$D147="残高調整",$D147="借入",$D147="貯金"),$C147="実施",$E147="夫銀行"),$J147,0)</f>
        <v>0</v>
      </c>
      <c r="AF147" s="14">
        <f>IF(AND(OR($D147="支出",$D147="振替",$D147="残高調整",$D147="貯金"),$C147="実施",$F147="夫銀行"),$J147,0)</f>
        <v>0</v>
      </c>
      <c r="AG147" s="14">
        <f>IF(AND(OR($D147="収入",$D147="振替",$D147="残高調整",$D147="借入",$D147="貯金"),$C147="実施",$E147="妻銀行"),$J147,0)</f>
        <v>0</v>
      </c>
      <c r="AH147" s="14">
        <f>IF(AND(OR($D147="支出",$D147="振替",$D147="残高調整",$D147="貯金"),$C147="実施",$F147="妻銀行"),$J147,0)</f>
        <v>0</v>
      </c>
      <c r="AI147" s="14">
        <f t="shared" si="22"/>
        <v>0</v>
      </c>
      <c r="AJ147" s="14">
        <f t="shared" si="23"/>
        <v>0</v>
      </c>
    </row>
    <row r="148" spans="1:36" x14ac:dyDescent="0.4">
      <c r="A148" s="3">
        <v>45194</v>
      </c>
      <c r="B148" s="13" t="str">
        <f t="shared" si="26"/>
        <v>月</v>
      </c>
      <c r="C148" s="13" t="s">
        <v>11</v>
      </c>
      <c r="D148" s="13" t="s">
        <v>24</v>
      </c>
      <c r="E148" s="4" t="s">
        <v>145</v>
      </c>
      <c r="F148" s="4"/>
      <c r="G148" s="4" t="s">
        <v>30</v>
      </c>
      <c r="H148" s="4" t="s">
        <v>155</v>
      </c>
      <c r="I148" s="4"/>
      <c r="J148" s="14">
        <v>300000</v>
      </c>
      <c r="K148" s="14">
        <f t="shared" si="31"/>
        <v>2004804</v>
      </c>
      <c r="L148" s="14">
        <f>L147+収支明細_完成!$Y148-収支明細_完成!$Z148</f>
        <v>1072804</v>
      </c>
      <c r="M148" s="14">
        <f t="shared" si="27"/>
        <v>300000</v>
      </c>
      <c r="N148" s="14">
        <f t="shared" si="28"/>
        <v>0</v>
      </c>
      <c r="O148" s="14">
        <f>IF(AND(OR($D148="収入",$D148="振替",$D148="残高調整",$D148="借入",$D148="貯金"),$C148="予算",$E148="夫現金"),$J148,0)</f>
        <v>0</v>
      </c>
      <c r="P148" s="14">
        <f>IF(AND(OR($D148="支出",$D148="振替",$D148="残高調整",$D148="貯金"),$C148="予算",$F148="夫現金"),$J148,0)</f>
        <v>0</v>
      </c>
      <c r="Q148" s="14">
        <f>IF(AND(OR($D148="収入",$D148="振替",$D148="残高調整",$D148="借入",$D148="貯金"),$C148="予算",$E148="妻現金"),$J148,0)</f>
        <v>0</v>
      </c>
      <c r="R148" s="14">
        <f>IF(AND(OR($D148="支出",$D148="振替",$D148="残高調整",$D148="貯金"),$C148="予算",$F148="妻現金"),$J148,0)</f>
        <v>0</v>
      </c>
      <c r="S148" s="14">
        <f>IF(AND(OR($D148="収入",$D148="振替",$D148="残高調整",$D148="借入",$D148="貯金"),$C148="予算",$E148="夫銀行"),$J148,0)</f>
        <v>300000</v>
      </c>
      <c r="T148" s="14">
        <f>IF(AND(OR($D148="支出",$D148="振替",$D148="残高調整",$D148="貯金"),$C148="予算",$F148="夫銀行"),$J148,0)</f>
        <v>0</v>
      </c>
      <c r="U148" s="14">
        <f>IF(AND(OR($D148="収入",$D148="振替",$D148="残高調整",$D148="借入",$D148="貯金"),$C148="予算",$E148="妻銀行"),$J148,0)</f>
        <v>0</v>
      </c>
      <c r="V148" s="14">
        <f>IF(AND(OR($D148="支出",$D148="振替",$D148="残高調整",$D148="貯金"),$C148="予算",$F148="妻銀行"),$J148,0)</f>
        <v>0</v>
      </c>
      <c r="W148" s="14">
        <f t="shared" si="24"/>
        <v>0</v>
      </c>
      <c r="X148" s="14">
        <f t="shared" si="25"/>
        <v>0</v>
      </c>
      <c r="Y148" s="14">
        <f t="shared" si="29"/>
        <v>0</v>
      </c>
      <c r="Z148" s="14">
        <f t="shared" si="30"/>
        <v>0</v>
      </c>
      <c r="AA148" s="14">
        <f>IF(AND(OR($D148="収入",$D148="振替",$D148="残高調整",$D148="借入",$D148="貯金"),$C148="実施",$E148="夫現金"),$J148,0)</f>
        <v>0</v>
      </c>
      <c r="AB148" s="14">
        <f>IF(AND(OR($D148="支出",$D148="振替",$D148="残高調整",$D148="貯金"),$C148="実施",$F148="夫現金"),$J148,0)</f>
        <v>0</v>
      </c>
      <c r="AC148" s="14">
        <f>IF(AND(OR($D148="収入",$D148="振替",$D148="残高調整",$D148="借入",$D148="貯金"),$C148="実施",$E148="妻現金"),$J148,0)</f>
        <v>0</v>
      </c>
      <c r="AD148" s="14">
        <f>IF(AND(OR($D148="支出",$D148="振替",$D148="残高調整",$D148="貯金"),$C148="実施",$F148="妻現金"),$J148,0)</f>
        <v>0</v>
      </c>
      <c r="AE148" s="14">
        <f>IF(AND(OR($D148="収入",$D148="振替",$D148="残高調整",$D148="借入",$D148="貯金"),$C148="実施",$E148="夫銀行"),$J148,0)</f>
        <v>0</v>
      </c>
      <c r="AF148" s="14">
        <f>IF(AND(OR($D148="支出",$D148="振替",$D148="残高調整",$D148="貯金"),$C148="実施",$F148="夫銀行"),$J148,0)</f>
        <v>0</v>
      </c>
      <c r="AG148" s="14">
        <f>IF(AND(OR($D148="収入",$D148="振替",$D148="残高調整",$D148="借入",$D148="貯金"),$C148="実施",$E148="妻銀行"),$J148,0)</f>
        <v>0</v>
      </c>
      <c r="AH148" s="14">
        <f>IF(AND(OR($D148="支出",$D148="振替",$D148="残高調整",$D148="貯金"),$C148="実施",$F148="妻銀行"),$J148,0)</f>
        <v>0</v>
      </c>
      <c r="AI148" s="14">
        <f t="shared" si="22"/>
        <v>0</v>
      </c>
      <c r="AJ148" s="14">
        <f t="shared" si="23"/>
        <v>0</v>
      </c>
    </row>
    <row r="149" spans="1:36" x14ac:dyDescent="0.4">
      <c r="A149" s="3">
        <v>45197</v>
      </c>
      <c r="B149" s="13" t="str">
        <f t="shared" si="26"/>
        <v>木</v>
      </c>
      <c r="C149" s="13" t="s">
        <v>11</v>
      </c>
      <c r="D149" s="13" t="s">
        <v>25</v>
      </c>
      <c r="E149" s="4"/>
      <c r="F149" s="4" t="s">
        <v>28</v>
      </c>
      <c r="G149" s="4" t="s">
        <v>39</v>
      </c>
      <c r="H149" s="4" t="s">
        <v>28</v>
      </c>
      <c r="I149" s="4"/>
      <c r="J149" s="14">
        <v>20000</v>
      </c>
      <c r="K149" s="14">
        <f t="shared" si="31"/>
        <v>2004804</v>
      </c>
      <c r="L149" s="14">
        <f>L148+収支明細_完成!$Y149-収支明細_完成!$Z149</f>
        <v>1072804</v>
      </c>
      <c r="M149" s="14">
        <f t="shared" si="27"/>
        <v>0</v>
      </c>
      <c r="N149" s="14">
        <f t="shared" si="28"/>
        <v>0</v>
      </c>
      <c r="O149" s="14">
        <f>IF(AND(OR($D149="収入",$D149="振替",$D149="残高調整",$D149="借入",$D149="貯金"),$C149="予算",$E149="夫現金"),$J149,0)</f>
        <v>0</v>
      </c>
      <c r="P149" s="14">
        <f>IF(AND(OR($D149="支出",$D149="振替",$D149="残高調整",$D149="貯金"),$C149="予算",$F149="夫現金"),$J149,0)</f>
        <v>0</v>
      </c>
      <c r="Q149" s="14">
        <f>IF(AND(OR($D149="収入",$D149="振替",$D149="残高調整",$D149="借入",$D149="貯金"),$C149="予算",$E149="妻現金"),$J149,0)</f>
        <v>0</v>
      </c>
      <c r="R149" s="14">
        <f>IF(AND(OR($D149="支出",$D149="振替",$D149="残高調整",$D149="貯金"),$C149="予算",$F149="妻現金"),$J149,0)</f>
        <v>0</v>
      </c>
      <c r="S149" s="14">
        <f>IF(AND(OR($D149="収入",$D149="振替",$D149="残高調整",$D149="借入",$D149="貯金"),$C149="予算",$E149="夫銀行"),$J149,0)</f>
        <v>0</v>
      </c>
      <c r="T149" s="14">
        <f>IF(AND(OR($D149="支出",$D149="振替",$D149="残高調整",$D149="貯金"),$C149="予算",$F149="夫銀行"),$J149,0)</f>
        <v>0</v>
      </c>
      <c r="U149" s="14">
        <f>IF(AND(OR($D149="収入",$D149="振替",$D149="残高調整",$D149="借入",$D149="貯金"),$C149="予算",$E149="妻銀行"),$J149,0)</f>
        <v>0</v>
      </c>
      <c r="V149" s="14">
        <f>IF(AND(OR($D149="支出",$D149="振替",$D149="残高調整",$D149="貯金"),$C149="予算",$F149="妻銀行"),$J149,0)</f>
        <v>0</v>
      </c>
      <c r="W149" s="14">
        <f t="shared" si="24"/>
        <v>0</v>
      </c>
      <c r="X149" s="14">
        <f t="shared" si="25"/>
        <v>0</v>
      </c>
      <c r="Y149" s="14">
        <f t="shared" si="29"/>
        <v>0</v>
      </c>
      <c r="Z149" s="14">
        <f t="shared" si="30"/>
        <v>0</v>
      </c>
      <c r="AA149" s="14">
        <f>IF(AND(OR($D149="収入",$D149="振替",$D149="残高調整",$D149="借入",$D149="貯金"),$C149="実施",$E149="夫現金"),$J149,0)</f>
        <v>0</v>
      </c>
      <c r="AB149" s="14">
        <f>IF(AND(OR($D149="支出",$D149="振替",$D149="残高調整",$D149="貯金"),$C149="実施",$F149="夫現金"),$J149,0)</f>
        <v>0</v>
      </c>
      <c r="AC149" s="14">
        <f>IF(AND(OR($D149="収入",$D149="振替",$D149="残高調整",$D149="借入",$D149="貯金"),$C149="実施",$E149="妻現金"),$J149,0)</f>
        <v>0</v>
      </c>
      <c r="AD149" s="14">
        <f>IF(AND(OR($D149="支出",$D149="振替",$D149="残高調整",$D149="貯金"),$C149="実施",$F149="妻現金"),$J149,0)</f>
        <v>0</v>
      </c>
      <c r="AE149" s="14">
        <f>IF(AND(OR($D149="収入",$D149="振替",$D149="残高調整",$D149="借入",$D149="貯金"),$C149="実施",$E149="夫銀行"),$J149,0)</f>
        <v>0</v>
      </c>
      <c r="AF149" s="14">
        <f>IF(AND(OR($D149="支出",$D149="振替",$D149="残高調整",$D149="貯金"),$C149="実施",$F149="夫銀行"),$J149,0)</f>
        <v>0</v>
      </c>
      <c r="AG149" s="14">
        <f>IF(AND(OR($D149="収入",$D149="振替",$D149="残高調整",$D149="借入",$D149="貯金"),$C149="実施",$E149="妻銀行"),$J149,0)</f>
        <v>0</v>
      </c>
      <c r="AH149" s="14">
        <f>IF(AND(OR($D149="支出",$D149="振替",$D149="残高調整",$D149="貯金"),$C149="実施",$F149="妻銀行"),$J149,0)</f>
        <v>0</v>
      </c>
      <c r="AI149" s="14">
        <f t="shared" si="22"/>
        <v>0</v>
      </c>
      <c r="AJ149" s="14">
        <f t="shared" si="23"/>
        <v>0</v>
      </c>
    </row>
    <row r="150" spans="1:36" x14ac:dyDescent="0.4">
      <c r="A150" s="3">
        <v>45198</v>
      </c>
      <c r="B150" s="13" t="str">
        <f t="shared" si="26"/>
        <v>金</v>
      </c>
      <c r="C150" s="13" t="s">
        <v>11</v>
      </c>
      <c r="D150" s="13" t="s">
        <v>24</v>
      </c>
      <c r="E150" s="4" t="s">
        <v>160</v>
      </c>
      <c r="F150" s="4"/>
      <c r="G150" s="4" t="s">
        <v>30</v>
      </c>
      <c r="H150" s="4" t="s">
        <v>170</v>
      </c>
      <c r="I150" s="4"/>
      <c r="J150" s="14">
        <v>70000</v>
      </c>
      <c r="K150" s="14">
        <f t="shared" si="31"/>
        <v>2074804</v>
      </c>
      <c r="L150" s="14">
        <f>L149+収支明細_完成!$Y150-収支明細_完成!$Z150</f>
        <v>1072804</v>
      </c>
      <c r="M150" s="14">
        <f t="shared" si="27"/>
        <v>70000</v>
      </c>
      <c r="N150" s="14">
        <f t="shared" si="28"/>
        <v>0</v>
      </c>
      <c r="O150" s="14">
        <f>IF(AND(OR($D150="収入",$D150="振替",$D150="残高調整",$D150="借入",$D150="貯金"),$C150="予算",$E150="夫現金"),$J150,0)</f>
        <v>0</v>
      </c>
      <c r="P150" s="14">
        <f>IF(AND(OR($D150="支出",$D150="振替",$D150="残高調整",$D150="貯金"),$C150="予算",$F150="夫現金"),$J150,0)</f>
        <v>0</v>
      </c>
      <c r="Q150" s="14">
        <f>IF(AND(OR($D150="収入",$D150="振替",$D150="残高調整",$D150="借入",$D150="貯金"),$C150="予算",$E150="妻現金"),$J150,0)</f>
        <v>0</v>
      </c>
      <c r="R150" s="14">
        <f>IF(AND(OR($D150="支出",$D150="振替",$D150="残高調整",$D150="貯金"),$C150="予算",$F150="妻現金"),$J150,0)</f>
        <v>0</v>
      </c>
      <c r="S150" s="14">
        <f>IF(AND(OR($D150="収入",$D150="振替",$D150="残高調整",$D150="借入",$D150="貯金"),$C150="予算",$E150="夫銀行"),$J150,0)</f>
        <v>0</v>
      </c>
      <c r="T150" s="14">
        <f>IF(AND(OR($D150="支出",$D150="振替",$D150="残高調整",$D150="貯金"),$C150="予算",$F150="夫銀行"),$J150,0)</f>
        <v>0</v>
      </c>
      <c r="U150" s="14">
        <f>IF(AND(OR($D150="収入",$D150="振替",$D150="残高調整",$D150="借入",$D150="貯金"),$C150="予算",$E150="妻銀行"),$J150,0)</f>
        <v>70000</v>
      </c>
      <c r="V150" s="14">
        <f>IF(AND(OR($D150="支出",$D150="振替",$D150="残高調整",$D150="貯金"),$C150="予算",$F150="妻銀行"),$J150,0)</f>
        <v>0</v>
      </c>
      <c r="W150" s="14">
        <f t="shared" si="24"/>
        <v>0</v>
      </c>
      <c r="X150" s="14">
        <f t="shared" si="25"/>
        <v>0</v>
      </c>
      <c r="Y150" s="14">
        <f t="shared" si="29"/>
        <v>0</v>
      </c>
      <c r="Z150" s="14">
        <f t="shared" si="30"/>
        <v>0</v>
      </c>
      <c r="AA150" s="14">
        <f>IF(AND(OR($D150="収入",$D150="振替",$D150="残高調整",$D150="借入",$D150="貯金"),$C150="実施",$E150="夫現金"),$J150,0)</f>
        <v>0</v>
      </c>
      <c r="AB150" s="14">
        <f>IF(AND(OR($D150="支出",$D150="振替",$D150="残高調整",$D150="貯金"),$C150="実施",$F150="夫現金"),$J150,0)</f>
        <v>0</v>
      </c>
      <c r="AC150" s="14">
        <f>IF(AND(OR($D150="収入",$D150="振替",$D150="残高調整",$D150="借入",$D150="貯金"),$C150="実施",$E150="妻現金"),$J150,0)</f>
        <v>0</v>
      </c>
      <c r="AD150" s="14">
        <f>IF(AND(OR($D150="支出",$D150="振替",$D150="残高調整",$D150="貯金"),$C150="実施",$F150="妻現金"),$J150,0)</f>
        <v>0</v>
      </c>
      <c r="AE150" s="14">
        <f>IF(AND(OR($D150="収入",$D150="振替",$D150="残高調整",$D150="借入",$D150="貯金"),$C150="実施",$E150="夫銀行"),$J150,0)</f>
        <v>0</v>
      </c>
      <c r="AF150" s="14">
        <f>IF(AND(OR($D150="支出",$D150="振替",$D150="残高調整",$D150="貯金"),$C150="実施",$F150="夫銀行"),$J150,0)</f>
        <v>0</v>
      </c>
      <c r="AG150" s="14">
        <f>IF(AND(OR($D150="収入",$D150="振替",$D150="残高調整",$D150="借入",$D150="貯金"),$C150="実施",$E150="妻銀行"),$J150,0)</f>
        <v>0</v>
      </c>
      <c r="AH150" s="14">
        <f>IF(AND(OR($D150="支出",$D150="振替",$D150="残高調整",$D150="貯金"),$C150="実施",$F150="妻銀行"),$J150,0)</f>
        <v>0</v>
      </c>
      <c r="AI150" s="14">
        <f t="shared" si="22"/>
        <v>0</v>
      </c>
      <c r="AJ150" s="14">
        <f t="shared" si="23"/>
        <v>0</v>
      </c>
    </row>
    <row r="151" spans="1:36" x14ac:dyDescent="0.4">
      <c r="A151" s="3">
        <v>45198</v>
      </c>
      <c r="B151" s="13" t="str">
        <f t="shared" si="26"/>
        <v>金</v>
      </c>
      <c r="C151" s="13" t="s">
        <v>11</v>
      </c>
      <c r="D151" s="13" t="s">
        <v>15</v>
      </c>
      <c r="E151" s="4" t="s">
        <v>15</v>
      </c>
      <c r="F151" s="4" t="s">
        <v>160</v>
      </c>
      <c r="G151" s="4" t="s">
        <v>15</v>
      </c>
      <c r="H151" s="4"/>
      <c r="I151" s="4"/>
      <c r="J151" s="14">
        <v>30000</v>
      </c>
      <c r="K151" s="14">
        <f>K150+SUM(M151,Y151)-SUM(N151,Z151)</f>
        <v>2074804</v>
      </c>
      <c r="L151" s="14">
        <f>L150+収支明細_完成!$Y151-収支明細_完成!$Z151</f>
        <v>1072804</v>
      </c>
      <c r="M151" s="14">
        <f>SUMPRODUCT((MOD(COLUMN($O151:$X151),2)=1)*($O151:$X151))</f>
        <v>30000</v>
      </c>
      <c r="N151" s="14">
        <f>SUMPRODUCT((MOD(COLUMN($O151:$X151),2)=0)*($O151:$X151))</f>
        <v>30000</v>
      </c>
      <c r="O151" s="14">
        <f>IF(AND(OR($D151="収入",$D151="振替",$D151="残高調整",$D151="借入",$D151="貯金"),$C151="予算",$E151="夫現金"),$J151,0)</f>
        <v>0</v>
      </c>
      <c r="P151" s="14">
        <f>IF(AND(OR($D151="支出",$D151="振替",$D151="残高調整",$D151="貯金"),$C151="予算",$F151="夫現金"),$J151,0)</f>
        <v>0</v>
      </c>
      <c r="Q151" s="14">
        <f>IF(AND(OR($D151="収入",$D151="振替",$D151="残高調整",$D151="借入",$D151="貯金"),$C151="予算",$E151="妻現金"),$J151,0)</f>
        <v>0</v>
      </c>
      <c r="R151" s="14">
        <f>IF(AND(OR($D151="支出",$D151="振替",$D151="残高調整",$D151="貯金"),$C151="予算",$F151="妻現金"),$J151,0)</f>
        <v>0</v>
      </c>
      <c r="S151" s="14">
        <f>IF(AND(OR($D151="収入",$D151="振替",$D151="残高調整",$D151="借入",$D151="貯金"),$C151="予算",$E151="夫銀行"),$J151,0)</f>
        <v>0</v>
      </c>
      <c r="T151" s="14">
        <f>IF(AND(OR($D151="支出",$D151="振替",$D151="残高調整",$D151="貯金"),$C151="予算",$F151="夫銀行"),$J151,0)</f>
        <v>0</v>
      </c>
      <c r="U151" s="14">
        <f>IF(AND(OR($D151="収入",$D151="振替",$D151="残高調整",$D151="借入",$D151="貯金"),$C151="予算",$E151="妻銀行"),$J151,0)</f>
        <v>0</v>
      </c>
      <c r="V151" s="14">
        <f>IF(AND(OR($D151="支出",$D151="振替",$D151="残高調整",$D151="貯金"),$C151="予算",$F151="妻銀行"),$J151,0)</f>
        <v>30000</v>
      </c>
      <c r="W151" s="14">
        <f t="shared" si="24"/>
        <v>30000</v>
      </c>
      <c r="X151" s="14">
        <f t="shared" si="25"/>
        <v>0</v>
      </c>
      <c r="Y151" s="14">
        <f>SUMPRODUCT((MOD(COLUMN($AA151:$AJ151),2)=1)*($AA151:$AJ151))</f>
        <v>0</v>
      </c>
      <c r="Z151" s="14">
        <f>SUMPRODUCT((MOD(COLUMN($AA151:$AJ151),2)=0)*($AA151:$AJ151))</f>
        <v>0</v>
      </c>
      <c r="AA151" s="14">
        <f>IF(AND(OR($D151="収入",$D151="振替",$D151="残高調整",$D151="借入",$D151="貯金"),$C151="実施",$E151="夫現金"),$J151,0)</f>
        <v>0</v>
      </c>
      <c r="AB151" s="14">
        <f>IF(AND(OR($D151="支出",$D151="振替",$D151="残高調整",$D151="貯金"),$C151="実施",$F151="夫現金"),$J151,0)</f>
        <v>0</v>
      </c>
      <c r="AC151" s="14">
        <f>IF(AND(OR($D151="収入",$D151="振替",$D151="残高調整",$D151="借入",$D151="貯金"),$C151="実施",$E151="妻現金"),$J151,0)</f>
        <v>0</v>
      </c>
      <c r="AD151" s="14">
        <f>IF(AND(OR($D151="支出",$D151="振替",$D151="残高調整",$D151="貯金"),$C151="実施",$F151="妻現金"),$J151,0)</f>
        <v>0</v>
      </c>
      <c r="AE151" s="14">
        <f>IF(AND(OR($D151="収入",$D151="振替",$D151="残高調整",$D151="借入",$D151="貯金"),$C151="実施",$E151="夫銀行"),$J151,0)</f>
        <v>0</v>
      </c>
      <c r="AF151" s="14">
        <f>IF(AND(OR($D151="支出",$D151="振替",$D151="残高調整",$D151="貯金"),$C151="実施",$F151="夫銀行"),$J151,0)</f>
        <v>0</v>
      </c>
      <c r="AG151" s="14">
        <f>IF(AND(OR($D151="収入",$D151="振替",$D151="残高調整",$D151="借入",$D151="貯金"),$C151="実施",$E151="妻銀行"),$J151,0)</f>
        <v>0</v>
      </c>
      <c r="AH151" s="14">
        <f>IF(AND(OR($D151="支出",$D151="振替",$D151="残高調整",$D151="貯金"),$C151="実施",$F151="妻銀行"),$J151,0)</f>
        <v>0</v>
      </c>
      <c r="AI151" s="14">
        <f t="shared" si="22"/>
        <v>0</v>
      </c>
      <c r="AJ151" s="14">
        <f t="shared" si="23"/>
        <v>0</v>
      </c>
    </row>
    <row r="152" spans="1:36" x14ac:dyDescent="0.4">
      <c r="A152" s="3">
        <v>45201</v>
      </c>
      <c r="B152" s="13" t="str">
        <f t="shared" si="26"/>
        <v>月</v>
      </c>
      <c r="C152" s="13" t="s">
        <v>11</v>
      </c>
      <c r="D152" s="13" t="s">
        <v>25</v>
      </c>
      <c r="E152" s="4"/>
      <c r="F152" s="4" t="s">
        <v>145</v>
      </c>
      <c r="G152" s="4" t="s">
        <v>36</v>
      </c>
      <c r="H152" s="4" t="s">
        <v>105</v>
      </c>
      <c r="I152" s="4"/>
      <c r="J152" s="14">
        <v>10000</v>
      </c>
      <c r="K152" s="14">
        <f>K150+SUM(M152,Y152)-SUM(N152,Z152)</f>
        <v>2064804</v>
      </c>
      <c r="L152" s="14">
        <f>L150+収支明細_完成!$Y152-収支明細_完成!$Z152</f>
        <v>1072804</v>
      </c>
      <c r="M152" s="14">
        <f t="shared" si="27"/>
        <v>0</v>
      </c>
      <c r="N152" s="14">
        <f t="shared" si="28"/>
        <v>10000</v>
      </c>
      <c r="O152" s="14">
        <f>IF(AND(OR($D152="収入",$D152="振替",$D152="残高調整",$D152="借入",$D152="貯金"),$C152="予算",$E152="夫現金"),$J152,0)</f>
        <v>0</v>
      </c>
      <c r="P152" s="14">
        <f>IF(AND(OR($D152="支出",$D152="振替",$D152="残高調整",$D152="貯金"),$C152="予算",$F152="夫現金"),$J152,0)</f>
        <v>0</v>
      </c>
      <c r="Q152" s="14">
        <f>IF(AND(OR($D152="収入",$D152="振替",$D152="残高調整",$D152="借入",$D152="貯金"),$C152="予算",$E152="妻現金"),$J152,0)</f>
        <v>0</v>
      </c>
      <c r="R152" s="14">
        <f>IF(AND(OR($D152="支出",$D152="振替",$D152="残高調整",$D152="貯金"),$C152="予算",$F152="妻現金"),$J152,0)</f>
        <v>0</v>
      </c>
      <c r="S152" s="14">
        <f>IF(AND(OR($D152="収入",$D152="振替",$D152="残高調整",$D152="借入",$D152="貯金"),$C152="予算",$E152="夫銀行"),$J152,0)</f>
        <v>0</v>
      </c>
      <c r="T152" s="14">
        <f>IF(AND(OR($D152="支出",$D152="振替",$D152="残高調整",$D152="貯金"),$C152="予算",$F152="夫銀行"),$J152,0)</f>
        <v>10000</v>
      </c>
      <c r="U152" s="14">
        <f>IF(AND(OR($D152="収入",$D152="振替",$D152="残高調整",$D152="借入",$D152="貯金"),$C152="予算",$E152="妻銀行"),$J152,0)</f>
        <v>0</v>
      </c>
      <c r="V152" s="14">
        <f>IF(AND(OR($D152="支出",$D152="振替",$D152="残高調整",$D152="貯金"),$C152="予算",$F152="妻銀行"),$J152,0)</f>
        <v>0</v>
      </c>
      <c r="W152" s="14">
        <f t="shared" si="24"/>
        <v>0</v>
      </c>
      <c r="X152" s="14">
        <f t="shared" si="25"/>
        <v>0</v>
      </c>
      <c r="Y152" s="14">
        <f t="shared" si="29"/>
        <v>0</v>
      </c>
      <c r="Z152" s="14">
        <f t="shared" si="30"/>
        <v>0</v>
      </c>
      <c r="AA152" s="14">
        <f>IF(AND(OR($D152="収入",$D152="振替",$D152="残高調整",$D152="借入",$D152="貯金"),$C152="実施",$E152="夫現金"),$J152,0)</f>
        <v>0</v>
      </c>
      <c r="AB152" s="14">
        <f>IF(AND(OR($D152="支出",$D152="振替",$D152="残高調整",$D152="貯金"),$C152="実施",$F152="夫現金"),$J152,0)</f>
        <v>0</v>
      </c>
      <c r="AC152" s="14">
        <f>IF(AND(OR($D152="収入",$D152="振替",$D152="残高調整",$D152="借入",$D152="貯金"),$C152="実施",$E152="妻現金"),$J152,0)</f>
        <v>0</v>
      </c>
      <c r="AD152" s="14">
        <f>IF(AND(OR($D152="支出",$D152="振替",$D152="残高調整",$D152="貯金"),$C152="実施",$F152="妻現金"),$J152,0)</f>
        <v>0</v>
      </c>
      <c r="AE152" s="14">
        <f>IF(AND(OR($D152="収入",$D152="振替",$D152="残高調整",$D152="借入",$D152="貯金"),$C152="実施",$E152="夫銀行"),$J152,0)</f>
        <v>0</v>
      </c>
      <c r="AF152" s="14">
        <f>IF(AND(OR($D152="支出",$D152="振替",$D152="残高調整",$D152="貯金"),$C152="実施",$F152="夫銀行"),$J152,0)</f>
        <v>0</v>
      </c>
      <c r="AG152" s="14">
        <f>IF(AND(OR($D152="収入",$D152="振替",$D152="残高調整",$D152="借入",$D152="貯金"),$C152="実施",$E152="妻銀行"),$J152,0)</f>
        <v>0</v>
      </c>
      <c r="AH152" s="14">
        <f>IF(AND(OR($D152="支出",$D152="振替",$D152="残高調整",$D152="貯金"),$C152="実施",$F152="妻銀行"),$J152,0)</f>
        <v>0</v>
      </c>
      <c r="AI152" s="14">
        <f t="shared" si="22"/>
        <v>0</v>
      </c>
      <c r="AJ152" s="14">
        <f t="shared" si="23"/>
        <v>0</v>
      </c>
    </row>
    <row r="153" spans="1:36" x14ac:dyDescent="0.4">
      <c r="A153" s="3">
        <v>45201</v>
      </c>
      <c r="B153" s="13" t="str">
        <f t="shared" si="26"/>
        <v>月</v>
      </c>
      <c r="C153" s="13" t="s">
        <v>11</v>
      </c>
      <c r="D153" s="13" t="s">
        <v>25</v>
      </c>
      <c r="E153" s="4"/>
      <c r="F153" s="4" t="s">
        <v>145</v>
      </c>
      <c r="G153" s="4" t="s">
        <v>35</v>
      </c>
      <c r="H153" s="4" t="s">
        <v>106</v>
      </c>
      <c r="I153" s="4"/>
      <c r="J153" s="14">
        <v>20000</v>
      </c>
      <c r="K153" s="14">
        <f t="shared" si="31"/>
        <v>2044804</v>
      </c>
      <c r="L153" s="14">
        <f>L152+収支明細_完成!$Y153-収支明細_完成!$Z153</f>
        <v>1072804</v>
      </c>
      <c r="M153" s="14">
        <f t="shared" si="27"/>
        <v>0</v>
      </c>
      <c r="N153" s="14">
        <f t="shared" si="28"/>
        <v>20000</v>
      </c>
      <c r="O153" s="14">
        <f>IF(AND(OR($D153="収入",$D153="振替",$D153="残高調整",$D153="借入",$D153="貯金"),$C153="予算",$E153="夫現金"),$J153,0)</f>
        <v>0</v>
      </c>
      <c r="P153" s="14">
        <f>IF(AND(OR($D153="支出",$D153="振替",$D153="残高調整",$D153="貯金"),$C153="予算",$F153="夫現金"),$J153,0)</f>
        <v>0</v>
      </c>
      <c r="Q153" s="14">
        <f>IF(AND(OR($D153="収入",$D153="振替",$D153="残高調整",$D153="借入",$D153="貯金"),$C153="予算",$E153="妻現金"),$J153,0)</f>
        <v>0</v>
      </c>
      <c r="R153" s="14">
        <f>IF(AND(OR($D153="支出",$D153="振替",$D153="残高調整",$D153="貯金"),$C153="予算",$F153="妻現金"),$J153,0)</f>
        <v>0</v>
      </c>
      <c r="S153" s="14">
        <f>IF(AND(OR($D153="収入",$D153="振替",$D153="残高調整",$D153="借入",$D153="貯金"),$C153="予算",$E153="夫銀行"),$J153,0)</f>
        <v>0</v>
      </c>
      <c r="T153" s="14">
        <f>IF(AND(OR($D153="支出",$D153="振替",$D153="残高調整",$D153="貯金"),$C153="予算",$F153="夫銀行"),$J153,0)</f>
        <v>20000</v>
      </c>
      <c r="U153" s="14">
        <f>IF(AND(OR($D153="収入",$D153="振替",$D153="残高調整",$D153="借入",$D153="貯金"),$C153="予算",$E153="妻銀行"),$J153,0)</f>
        <v>0</v>
      </c>
      <c r="V153" s="14">
        <f>IF(AND(OR($D153="支出",$D153="振替",$D153="残高調整",$D153="貯金"),$C153="予算",$F153="妻銀行"),$J153,0)</f>
        <v>0</v>
      </c>
      <c r="W153" s="14">
        <f t="shared" si="24"/>
        <v>0</v>
      </c>
      <c r="X153" s="14">
        <f t="shared" si="25"/>
        <v>0</v>
      </c>
      <c r="Y153" s="14">
        <f t="shared" si="29"/>
        <v>0</v>
      </c>
      <c r="Z153" s="14">
        <f t="shared" si="30"/>
        <v>0</v>
      </c>
      <c r="AA153" s="14">
        <f>IF(AND(OR($D153="収入",$D153="振替",$D153="残高調整",$D153="借入",$D153="貯金"),$C153="実施",$E153="夫現金"),$J153,0)</f>
        <v>0</v>
      </c>
      <c r="AB153" s="14">
        <f>IF(AND(OR($D153="支出",$D153="振替",$D153="残高調整",$D153="貯金"),$C153="実施",$F153="夫現金"),$J153,0)</f>
        <v>0</v>
      </c>
      <c r="AC153" s="14">
        <f>IF(AND(OR($D153="収入",$D153="振替",$D153="残高調整",$D153="借入",$D153="貯金"),$C153="実施",$E153="妻現金"),$J153,0)</f>
        <v>0</v>
      </c>
      <c r="AD153" s="14">
        <f>IF(AND(OR($D153="支出",$D153="振替",$D153="残高調整",$D153="貯金"),$C153="実施",$F153="妻現金"),$J153,0)</f>
        <v>0</v>
      </c>
      <c r="AE153" s="14">
        <f>IF(AND(OR($D153="収入",$D153="振替",$D153="残高調整",$D153="借入",$D153="貯金"),$C153="実施",$E153="夫銀行"),$J153,0)</f>
        <v>0</v>
      </c>
      <c r="AF153" s="14">
        <f>IF(AND(OR($D153="支出",$D153="振替",$D153="残高調整",$D153="貯金"),$C153="実施",$F153="夫銀行"),$J153,0)</f>
        <v>0</v>
      </c>
      <c r="AG153" s="14">
        <f>IF(AND(OR($D153="収入",$D153="振替",$D153="残高調整",$D153="借入",$D153="貯金"),$C153="実施",$E153="妻銀行"),$J153,0)</f>
        <v>0</v>
      </c>
      <c r="AH153" s="14">
        <f>IF(AND(OR($D153="支出",$D153="振替",$D153="残高調整",$D153="貯金"),$C153="実施",$F153="妻銀行"),$J153,0)</f>
        <v>0</v>
      </c>
      <c r="AI153" s="14">
        <f t="shared" si="22"/>
        <v>0</v>
      </c>
      <c r="AJ153" s="14">
        <f t="shared" si="23"/>
        <v>0</v>
      </c>
    </row>
    <row r="154" spans="1:36" x14ac:dyDescent="0.4">
      <c r="A154" s="3">
        <v>45201</v>
      </c>
      <c r="B154" s="13" t="str">
        <f t="shared" si="26"/>
        <v>月</v>
      </c>
      <c r="C154" s="13" t="s">
        <v>11</v>
      </c>
      <c r="D154" s="13" t="s">
        <v>25</v>
      </c>
      <c r="E154" s="4"/>
      <c r="F154" s="4" t="s">
        <v>145</v>
      </c>
      <c r="G154" s="4" t="s">
        <v>35</v>
      </c>
      <c r="H154" s="4" t="s">
        <v>58</v>
      </c>
      <c r="I154" s="4"/>
      <c r="J154" s="14">
        <v>6000</v>
      </c>
      <c r="K154" s="14">
        <f t="shared" si="31"/>
        <v>2038804</v>
      </c>
      <c r="L154" s="14">
        <f>L153+収支明細_完成!$Y154-収支明細_完成!$Z154</f>
        <v>1072804</v>
      </c>
      <c r="M154" s="14">
        <f t="shared" si="27"/>
        <v>0</v>
      </c>
      <c r="N154" s="14">
        <f t="shared" si="28"/>
        <v>6000</v>
      </c>
      <c r="O154" s="14">
        <f>IF(AND(OR($D154="収入",$D154="振替",$D154="残高調整",$D154="借入",$D154="貯金"),$C154="予算",$E154="夫現金"),$J154,0)</f>
        <v>0</v>
      </c>
      <c r="P154" s="14">
        <f>IF(AND(OR($D154="支出",$D154="振替",$D154="残高調整",$D154="貯金"),$C154="予算",$F154="夫現金"),$J154,0)</f>
        <v>0</v>
      </c>
      <c r="Q154" s="14">
        <f>IF(AND(OR($D154="収入",$D154="振替",$D154="残高調整",$D154="借入",$D154="貯金"),$C154="予算",$E154="妻現金"),$J154,0)</f>
        <v>0</v>
      </c>
      <c r="R154" s="14">
        <f>IF(AND(OR($D154="支出",$D154="振替",$D154="残高調整",$D154="貯金"),$C154="予算",$F154="妻現金"),$J154,0)</f>
        <v>0</v>
      </c>
      <c r="S154" s="14">
        <f>IF(AND(OR($D154="収入",$D154="振替",$D154="残高調整",$D154="借入",$D154="貯金"),$C154="予算",$E154="夫銀行"),$J154,0)</f>
        <v>0</v>
      </c>
      <c r="T154" s="14">
        <f>IF(AND(OR($D154="支出",$D154="振替",$D154="残高調整",$D154="貯金"),$C154="予算",$F154="夫銀行"),$J154,0)</f>
        <v>6000</v>
      </c>
      <c r="U154" s="14">
        <f>IF(AND(OR($D154="収入",$D154="振替",$D154="残高調整",$D154="借入",$D154="貯金"),$C154="予算",$E154="妻銀行"),$J154,0)</f>
        <v>0</v>
      </c>
      <c r="V154" s="14">
        <f>IF(AND(OR($D154="支出",$D154="振替",$D154="残高調整",$D154="貯金"),$C154="予算",$F154="妻銀行"),$J154,0)</f>
        <v>0</v>
      </c>
      <c r="W154" s="14">
        <f t="shared" si="24"/>
        <v>0</v>
      </c>
      <c r="X154" s="14">
        <f t="shared" si="25"/>
        <v>0</v>
      </c>
      <c r="Y154" s="14">
        <f t="shared" si="29"/>
        <v>0</v>
      </c>
      <c r="Z154" s="14">
        <f t="shared" si="30"/>
        <v>0</v>
      </c>
      <c r="AA154" s="14">
        <f>IF(AND(OR($D154="収入",$D154="振替",$D154="残高調整",$D154="借入",$D154="貯金"),$C154="実施",$E154="夫現金"),$J154,0)</f>
        <v>0</v>
      </c>
      <c r="AB154" s="14">
        <f>IF(AND(OR($D154="支出",$D154="振替",$D154="残高調整",$D154="貯金"),$C154="実施",$F154="夫現金"),$J154,0)</f>
        <v>0</v>
      </c>
      <c r="AC154" s="14">
        <f>IF(AND(OR($D154="収入",$D154="振替",$D154="残高調整",$D154="借入",$D154="貯金"),$C154="実施",$E154="妻現金"),$J154,0)</f>
        <v>0</v>
      </c>
      <c r="AD154" s="14">
        <f>IF(AND(OR($D154="支出",$D154="振替",$D154="残高調整",$D154="貯金"),$C154="実施",$F154="妻現金"),$J154,0)</f>
        <v>0</v>
      </c>
      <c r="AE154" s="14">
        <f>IF(AND(OR($D154="収入",$D154="振替",$D154="残高調整",$D154="借入",$D154="貯金"),$C154="実施",$E154="夫銀行"),$J154,0)</f>
        <v>0</v>
      </c>
      <c r="AF154" s="14">
        <f>IF(AND(OR($D154="支出",$D154="振替",$D154="残高調整",$D154="貯金"),$C154="実施",$F154="夫銀行"),$J154,0)</f>
        <v>0</v>
      </c>
      <c r="AG154" s="14">
        <f>IF(AND(OR($D154="収入",$D154="振替",$D154="残高調整",$D154="借入",$D154="貯金"),$C154="実施",$E154="妻銀行"),$J154,0)</f>
        <v>0</v>
      </c>
      <c r="AH154" s="14">
        <f>IF(AND(OR($D154="支出",$D154="振替",$D154="残高調整",$D154="貯金"),$C154="実施",$F154="妻銀行"),$J154,0)</f>
        <v>0</v>
      </c>
      <c r="AI154" s="14">
        <f t="shared" si="22"/>
        <v>0</v>
      </c>
      <c r="AJ154" s="14">
        <f t="shared" si="23"/>
        <v>0</v>
      </c>
    </row>
    <row r="155" spans="1:36" x14ac:dyDescent="0.4">
      <c r="A155" s="3">
        <v>45201</v>
      </c>
      <c r="B155" s="13" t="str">
        <f t="shared" si="26"/>
        <v>月</v>
      </c>
      <c r="C155" s="13" t="s">
        <v>11</v>
      </c>
      <c r="D155" s="13" t="s">
        <v>25</v>
      </c>
      <c r="E155" s="4"/>
      <c r="F155" s="4" t="s">
        <v>145</v>
      </c>
      <c r="G155" s="4" t="s">
        <v>35</v>
      </c>
      <c r="H155" s="4" t="s">
        <v>107</v>
      </c>
      <c r="I155" s="4"/>
      <c r="J155" s="14">
        <v>8000</v>
      </c>
      <c r="K155" s="14">
        <f t="shared" si="31"/>
        <v>2030804</v>
      </c>
      <c r="L155" s="14">
        <f>L154+収支明細_完成!$Y155-収支明細_完成!$Z155</f>
        <v>1072804</v>
      </c>
      <c r="M155" s="14">
        <f t="shared" si="27"/>
        <v>0</v>
      </c>
      <c r="N155" s="14">
        <f t="shared" si="28"/>
        <v>8000</v>
      </c>
      <c r="O155" s="14">
        <f>IF(AND(OR($D155="収入",$D155="振替",$D155="残高調整",$D155="借入",$D155="貯金"),$C155="予算",$E155="夫現金"),$J155,0)</f>
        <v>0</v>
      </c>
      <c r="P155" s="14">
        <f>IF(AND(OR($D155="支出",$D155="振替",$D155="残高調整",$D155="貯金"),$C155="予算",$F155="夫現金"),$J155,0)</f>
        <v>0</v>
      </c>
      <c r="Q155" s="14">
        <f>IF(AND(OR($D155="収入",$D155="振替",$D155="残高調整",$D155="借入",$D155="貯金"),$C155="予算",$E155="妻現金"),$J155,0)</f>
        <v>0</v>
      </c>
      <c r="R155" s="14">
        <f>IF(AND(OR($D155="支出",$D155="振替",$D155="残高調整",$D155="貯金"),$C155="予算",$F155="妻現金"),$J155,0)</f>
        <v>0</v>
      </c>
      <c r="S155" s="14">
        <f>IF(AND(OR($D155="収入",$D155="振替",$D155="残高調整",$D155="借入",$D155="貯金"),$C155="予算",$E155="夫銀行"),$J155,0)</f>
        <v>0</v>
      </c>
      <c r="T155" s="14">
        <f>IF(AND(OR($D155="支出",$D155="振替",$D155="残高調整",$D155="貯金"),$C155="予算",$F155="夫銀行"),$J155,0)</f>
        <v>8000</v>
      </c>
      <c r="U155" s="14">
        <f>IF(AND(OR($D155="収入",$D155="振替",$D155="残高調整",$D155="借入",$D155="貯金"),$C155="予算",$E155="妻銀行"),$J155,0)</f>
        <v>0</v>
      </c>
      <c r="V155" s="14">
        <f>IF(AND(OR($D155="支出",$D155="振替",$D155="残高調整",$D155="貯金"),$C155="予算",$F155="妻銀行"),$J155,0)</f>
        <v>0</v>
      </c>
      <c r="W155" s="14">
        <f t="shared" si="24"/>
        <v>0</v>
      </c>
      <c r="X155" s="14">
        <f t="shared" si="25"/>
        <v>0</v>
      </c>
      <c r="Y155" s="14">
        <f t="shared" si="29"/>
        <v>0</v>
      </c>
      <c r="Z155" s="14">
        <f t="shared" si="30"/>
        <v>0</v>
      </c>
      <c r="AA155" s="14">
        <f>IF(AND(OR($D155="収入",$D155="振替",$D155="残高調整",$D155="借入",$D155="貯金"),$C155="実施",$E155="夫現金"),$J155,0)</f>
        <v>0</v>
      </c>
      <c r="AB155" s="14">
        <f>IF(AND(OR($D155="支出",$D155="振替",$D155="残高調整",$D155="貯金"),$C155="実施",$F155="夫現金"),$J155,0)</f>
        <v>0</v>
      </c>
      <c r="AC155" s="14">
        <f>IF(AND(OR($D155="収入",$D155="振替",$D155="残高調整",$D155="借入",$D155="貯金"),$C155="実施",$E155="妻現金"),$J155,0)</f>
        <v>0</v>
      </c>
      <c r="AD155" s="14">
        <f>IF(AND(OR($D155="支出",$D155="振替",$D155="残高調整",$D155="貯金"),$C155="実施",$F155="妻現金"),$J155,0)</f>
        <v>0</v>
      </c>
      <c r="AE155" s="14">
        <f>IF(AND(OR($D155="収入",$D155="振替",$D155="残高調整",$D155="借入",$D155="貯金"),$C155="実施",$E155="夫銀行"),$J155,0)</f>
        <v>0</v>
      </c>
      <c r="AF155" s="14">
        <f>IF(AND(OR($D155="支出",$D155="振替",$D155="残高調整",$D155="貯金"),$C155="実施",$F155="夫銀行"),$J155,0)</f>
        <v>0</v>
      </c>
      <c r="AG155" s="14">
        <f>IF(AND(OR($D155="収入",$D155="振替",$D155="残高調整",$D155="借入",$D155="貯金"),$C155="実施",$E155="妻銀行"),$J155,0)</f>
        <v>0</v>
      </c>
      <c r="AH155" s="14">
        <f>IF(AND(OR($D155="支出",$D155="振替",$D155="残高調整",$D155="貯金"),$C155="実施",$F155="妻銀行"),$J155,0)</f>
        <v>0</v>
      </c>
      <c r="AI155" s="14">
        <f t="shared" si="22"/>
        <v>0</v>
      </c>
      <c r="AJ155" s="14">
        <f t="shared" si="23"/>
        <v>0</v>
      </c>
    </row>
    <row r="156" spans="1:36" x14ac:dyDescent="0.4">
      <c r="A156" s="3">
        <v>45201</v>
      </c>
      <c r="B156" s="13" t="str">
        <f t="shared" si="26"/>
        <v>月</v>
      </c>
      <c r="C156" s="13" t="s">
        <v>11</v>
      </c>
      <c r="D156" s="13" t="s">
        <v>25</v>
      </c>
      <c r="E156" s="4"/>
      <c r="F156" s="4" t="s">
        <v>145</v>
      </c>
      <c r="G156" s="4" t="s">
        <v>40</v>
      </c>
      <c r="H156" s="4" t="s">
        <v>108</v>
      </c>
      <c r="I156" s="4"/>
      <c r="J156" s="14">
        <v>100000</v>
      </c>
      <c r="K156" s="14">
        <f t="shared" si="31"/>
        <v>1930804</v>
      </c>
      <c r="L156" s="14">
        <f>L155+収支明細_完成!$Y156-収支明細_完成!$Z156</f>
        <v>1072804</v>
      </c>
      <c r="M156" s="14">
        <f t="shared" si="27"/>
        <v>0</v>
      </c>
      <c r="N156" s="14">
        <f t="shared" si="28"/>
        <v>100000</v>
      </c>
      <c r="O156" s="14">
        <f>IF(AND(OR($D156="収入",$D156="振替",$D156="残高調整",$D156="借入",$D156="貯金"),$C156="予算",$E156="夫現金"),$J156,0)</f>
        <v>0</v>
      </c>
      <c r="P156" s="14">
        <f>IF(AND(OR($D156="支出",$D156="振替",$D156="残高調整",$D156="貯金"),$C156="予算",$F156="夫現金"),$J156,0)</f>
        <v>0</v>
      </c>
      <c r="Q156" s="14">
        <f>IF(AND(OR($D156="収入",$D156="振替",$D156="残高調整",$D156="借入",$D156="貯金"),$C156="予算",$E156="妻現金"),$J156,0)</f>
        <v>0</v>
      </c>
      <c r="R156" s="14">
        <f>IF(AND(OR($D156="支出",$D156="振替",$D156="残高調整",$D156="貯金"),$C156="予算",$F156="妻現金"),$J156,0)</f>
        <v>0</v>
      </c>
      <c r="S156" s="14">
        <f>IF(AND(OR($D156="収入",$D156="振替",$D156="残高調整",$D156="借入",$D156="貯金"),$C156="予算",$E156="夫銀行"),$J156,0)</f>
        <v>0</v>
      </c>
      <c r="T156" s="14">
        <f>IF(AND(OR($D156="支出",$D156="振替",$D156="残高調整",$D156="貯金"),$C156="予算",$F156="夫銀行"),$J156,0)</f>
        <v>100000</v>
      </c>
      <c r="U156" s="14">
        <f>IF(AND(OR($D156="収入",$D156="振替",$D156="残高調整",$D156="借入",$D156="貯金"),$C156="予算",$E156="妻銀行"),$J156,0)</f>
        <v>0</v>
      </c>
      <c r="V156" s="14">
        <f>IF(AND(OR($D156="支出",$D156="振替",$D156="残高調整",$D156="貯金"),$C156="予算",$F156="妻銀行"),$J156,0)</f>
        <v>0</v>
      </c>
      <c r="W156" s="14">
        <f t="shared" si="24"/>
        <v>0</v>
      </c>
      <c r="X156" s="14">
        <f t="shared" si="25"/>
        <v>0</v>
      </c>
      <c r="Y156" s="14">
        <f t="shared" si="29"/>
        <v>0</v>
      </c>
      <c r="Z156" s="14">
        <f t="shared" si="30"/>
        <v>0</v>
      </c>
      <c r="AA156" s="14">
        <f>IF(AND(OR($D156="収入",$D156="振替",$D156="残高調整",$D156="借入",$D156="貯金"),$C156="実施",$E156="夫現金"),$J156,0)</f>
        <v>0</v>
      </c>
      <c r="AB156" s="14">
        <f>IF(AND(OR($D156="支出",$D156="振替",$D156="残高調整",$D156="貯金"),$C156="実施",$F156="夫現金"),$J156,0)</f>
        <v>0</v>
      </c>
      <c r="AC156" s="14">
        <f>IF(AND(OR($D156="収入",$D156="振替",$D156="残高調整",$D156="借入",$D156="貯金"),$C156="実施",$E156="妻現金"),$J156,0)</f>
        <v>0</v>
      </c>
      <c r="AD156" s="14">
        <f>IF(AND(OR($D156="支出",$D156="振替",$D156="残高調整",$D156="貯金"),$C156="実施",$F156="妻現金"),$J156,0)</f>
        <v>0</v>
      </c>
      <c r="AE156" s="14">
        <f>IF(AND(OR($D156="収入",$D156="振替",$D156="残高調整",$D156="借入",$D156="貯金"),$C156="実施",$E156="夫銀行"),$J156,0)</f>
        <v>0</v>
      </c>
      <c r="AF156" s="14">
        <f>IF(AND(OR($D156="支出",$D156="振替",$D156="残高調整",$D156="貯金"),$C156="実施",$F156="夫銀行"),$J156,0)</f>
        <v>0</v>
      </c>
      <c r="AG156" s="14">
        <f>IF(AND(OR($D156="収入",$D156="振替",$D156="残高調整",$D156="借入",$D156="貯金"),$C156="実施",$E156="妻銀行"),$J156,0)</f>
        <v>0</v>
      </c>
      <c r="AH156" s="14">
        <f>IF(AND(OR($D156="支出",$D156="振替",$D156="残高調整",$D156="貯金"),$C156="実施",$F156="妻銀行"),$J156,0)</f>
        <v>0</v>
      </c>
      <c r="AI156" s="14">
        <f t="shared" si="22"/>
        <v>0</v>
      </c>
      <c r="AJ156" s="14">
        <f t="shared" si="23"/>
        <v>0</v>
      </c>
    </row>
    <row r="157" spans="1:36" x14ac:dyDescent="0.4">
      <c r="A157" s="3">
        <v>45201</v>
      </c>
      <c r="B157" s="13" t="str">
        <f t="shared" si="26"/>
        <v>月</v>
      </c>
      <c r="C157" s="13" t="s">
        <v>11</v>
      </c>
      <c r="D157" s="13" t="s">
        <v>15</v>
      </c>
      <c r="E157" s="4" t="s">
        <v>15</v>
      </c>
      <c r="F157" s="4" t="s">
        <v>145</v>
      </c>
      <c r="G157" s="4" t="s">
        <v>15</v>
      </c>
      <c r="H157" s="4"/>
      <c r="I157" s="4"/>
      <c r="J157" s="14">
        <v>50000</v>
      </c>
      <c r="K157" s="14">
        <f t="shared" si="31"/>
        <v>1930804</v>
      </c>
      <c r="L157" s="14">
        <f>L156+収支明細_完成!$Y157-収支明細_完成!$Z157</f>
        <v>1072804</v>
      </c>
      <c r="M157" s="14">
        <f t="shared" si="27"/>
        <v>50000</v>
      </c>
      <c r="N157" s="14">
        <f t="shared" si="28"/>
        <v>50000</v>
      </c>
      <c r="O157" s="14">
        <f>IF(AND(OR($D157="収入",$D157="振替",$D157="残高調整",$D157="借入",$D157="貯金"),$C157="予算",$E157="夫現金"),$J157,0)</f>
        <v>0</v>
      </c>
      <c r="P157" s="14">
        <f>IF(AND(OR($D157="支出",$D157="振替",$D157="残高調整",$D157="貯金"),$C157="予算",$F157="夫現金"),$J157,0)</f>
        <v>0</v>
      </c>
      <c r="Q157" s="14">
        <f>IF(AND(OR($D157="収入",$D157="振替",$D157="残高調整",$D157="借入",$D157="貯金"),$C157="予算",$E157="妻現金"),$J157,0)</f>
        <v>0</v>
      </c>
      <c r="R157" s="14">
        <f>IF(AND(OR($D157="支出",$D157="振替",$D157="残高調整",$D157="貯金"),$C157="予算",$F157="妻現金"),$J157,0)</f>
        <v>0</v>
      </c>
      <c r="S157" s="14">
        <f>IF(AND(OR($D157="収入",$D157="振替",$D157="残高調整",$D157="借入",$D157="貯金"),$C157="予算",$E157="夫銀行"),$J157,0)</f>
        <v>0</v>
      </c>
      <c r="T157" s="14">
        <f>IF(AND(OR($D157="支出",$D157="振替",$D157="残高調整",$D157="貯金"),$C157="予算",$F157="夫銀行"),$J157,0)</f>
        <v>50000</v>
      </c>
      <c r="U157" s="14">
        <f>IF(AND(OR($D157="収入",$D157="振替",$D157="残高調整",$D157="借入",$D157="貯金"),$C157="予算",$E157="妻銀行"),$J157,0)</f>
        <v>0</v>
      </c>
      <c r="V157" s="14">
        <f>IF(AND(OR($D157="支出",$D157="振替",$D157="残高調整",$D157="貯金"),$C157="予算",$F157="妻銀行"),$J157,0)</f>
        <v>0</v>
      </c>
      <c r="W157" s="14">
        <f t="shared" si="24"/>
        <v>50000</v>
      </c>
      <c r="X157" s="14">
        <f t="shared" si="25"/>
        <v>0</v>
      </c>
      <c r="Y157" s="14">
        <f t="shared" si="29"/>
        <v>0</v>
      </c>
      <c r="Z157" s="14">
        <f t="shared" si="30"/>
        <v>0</v>
      </c>
      <c r="AA157" s="14">
        <f>IF(AND(OR($D157="収入",$D157="振替",$D157="残高調整",$D157="借入",$D157="貯金"),$C157="実施",$E157="夫現金"),$J157,0)</f>
        <v>0</v>
      </c>
      <c r="AB157" s="14">
        <f>IF(AND(OR($D157="支出",$D157="振替",$D157="残高調整",$D157="貯金"),$C157="実施",$F157="夫現金"),$J157,0)</f>
        <v>0</v>
      </c>
      <c r="AC157" s="14">
        <f>IF(AND(OR($D157="収入",$D157="振替",$D157="残高調整",$D157="借入",$D157="貯金"),$C157="実施",$E157="妻現金"),$J157,0)</f>
        <v>0</v>
      </c>
      <c r="AD157" s="14">
        <f>IF(AND(OR($D157="支出",$D157="振替",$D157="残高調整",$D157="貯金"),$C157="実施",$F157="妻現金"),$J157,0)</f>
        <v>0</v>
      </c>
      <c r="AE157" s="14">
        <f>IF(AND(OR($D157="収入",$D157="振替",$D157="残高調整",$D157="借入",$D157="貯金"),$C157="実施",$E157="夫銀行"),$J157,0)</f>
        <v>0</v>
      </c>
      <c r="AF157" s="14">
        <f>IF(AND(OR($D157="支出",$D157="振替",$D157="残高調整",$D157="貯金"),$C157="実施",$F157="夫銀行"),$J157,0)</f>
        <v>0</v>
      </c>
      <c r="AG157" s="14">
        <f>IF(AND(OR($D157="収入",$D157="振替",$D157="残高調整",$D157="借入",$D157="貯金"),$C157="実施",$E157="妻銀行"),$J157,0)</f>
        <v>0</v>
      </c>
      <c r="AH157" s="14">
        <f>IF(AND(OR($D157="支出",$D157="振替",$D157="残高調整",$D157="貯金"),$C157="実施",$F157="妻銀行"),$J157,0)</f>
        <v>0</v>
      </c>
      <c r="AI157" s="14">
        <f t="shared" si="22"/>
        <v>0</v>
      </c>
      <c r="AJ157" s="14">
        <f t="shared" si="23"/>
        <v>0</v>
      </c>
    </row>
    <row r="158" spans="1:36" x14ac:dyDescent="0.4">
      <c r="A158" s="3">
        <v>45201</v>
      </c>
      <c r="B158" s="13" t="str">
        <f t="shared" si="26"/>
        <v>月</v>
      </c>
      <c r="C158" s="13" t="s">
        <v>11</v>
      </c>
      <c r="D158" s="13" t="s">
        <v>25</v>
      </c>
      <c r="E158" s="4"/>
      <c r="F158" s="4" t="s">
        <v>145</v>
      </c>
      <c r="G158" s="4" t="s">
        <v>36</v>
      </c>
      <c r="H158" s="4" t="s">
        <v>109</v>
      </c>
      <c r="I158" s="4"/>
      <c r="J158" s="14">
        <v>5000</v>
      </c>
      <c r="K158" s="14">
        <f t="shared" si="31"/>
        <v>1925804</v>
      </c>
      <c r="L158" s="14">
        <f>L157+収支明細_完成!$Y158-収支明細_完成!$Z158</f>
        <v>1072804</v>
      </c>
      <c r="M158" s="14">
        <f t="shared" si="27"/>
        <v>0</v>
      </c>
      <c r="N158" s="14">
        <f t="shared" si="28"/>
        <v>5000</v>
      </c>
      <c r="O158" s="14">
        <f>IF(AND(OR($D158="収入",$D158="振替",$D158="残高調整",$D158="借入",$D158="貯金"),$C158="予算",$E158="夫現金"),$J158,0)</f>
        <v>0</v>
      </c>
      <c r="P158" s="14">
        <f>IF(AND(OR($D158="支出",$D158="振替",$D158="残高調整",$D158="貯金"),$C158="予算",$F158="夫現金"),$J158,0)</f>
        <v>0</v>
      </c>
      <c r="Q158" s="14">
        <f>IF(AND(OR($D158="収入",$D158="振替",$D158="残高調整",$D158="借入",$D158="貯金"),$C158="予算",$E158="妻現金"),$J158,0)</f>
        <v>0</v>
      </c>
      <c r="R158" s="14">
        <f>IF(AND(OR($D158="支出",$D158="振替",$D158="残高調整",$D158="貯金"),$C158="予算",$F158="妻現金"),$J158,0)</f>
        <v>0</v>
      </c>
      <c r="S158" s="14">
        <f>IF(AND(OR($D158="収入",$D158="振替",$D158="残高調整",$D158="借入",$D158="貯金"),$C158="予算",$E158="夫銀行"),$J158,0)</f>
        <v>0</v>
      </c>
      <c r="T158" s="14">
        <f>IF(AND(OR($D158="支出",$D158="振替",$D158="残高調整",$D158="貯金"),$C158="予算",$F158="夫銀行"),$J158,0)</f>
        <v>5000</v>
      </c>
      <c r="U158" s="14">
        <f>IF(AND(OR($D158="収入",$D158="振替",$D158="残高調整",$D158="借入",$D158="貯金"),$C158="予算",$E158="妻銀行"),$J158,0)</f>
        <v>0</v>
      </c>
      <c r="V158" s="14">
        <f>IF(AND(OR($D158="支出",$D158="振替",$D158="残高調整",$D158="貯金"),$C158="予算",$F158="妻銀行"),$J158,0)</f>
        <v>0</v>
      </c>
      <c r="W158" s="14">
        <f t="shared" si="24"/>
        <v>0</v>
      </c>
      <c r="X158" s="14">
        <f t="shared" si="25"/>
        <v>0</v>
      </c>
      <c r="Y158" s="14">
        <f t="shared" si="29"/>
        <v>0</v>
      </c>
      <c r="Z158" s="14">
        <f t="shared" si="30"/>
        <v>0</v>
      </c>
      <c r="AA158" s="14">
        <f>IF(AND(OR($D158="収入",$D158="振替",$D158="残高調整",$D158="借入",$D158="貯金"),$C158="実施",$E158="夫現金"),$J158,0)</f>
        <v>0</v>
      </c>
      <c r="AB158" s="14">
        <f>IF(AND(OR($D158="支出",$D158="振替",$D158="残高調整",$D158="貯金"),$C158="実施",$F158="夫現金"),$J158,0)</f>
        <v>0</v>
      </c>
      <c r="AC158" s="14">
        <f>IF(AND(OR($D158="収入",$D158="振替",$D158="残高調整",$D158="借入",$D158="貯金"),$C158="実施",$E158="妻現金"),$J158,0)</f>
        <v>0</v>
      </c>
      <c r="AD158" s="14">
        <f>IF(AND(OR($D158="支出",$D158="振替",$D158="残高調整",$D158="貯金"),$C158="実施",$F158="妻現金"),$J158,0)</f>
        <v>0</v>
      </c>
      <c r="AE158" s="14">
        <f>IF(AND(OR($D158="収入",$D158="振替",$D158="残高調整",$D158="借入",$D158="貯金"),$C158="実施",$E158="夫銀行"),$J158,0)</f>
        <v>0</v>
      </c>
      <c r="AF158" s="14">
        <f>IF(AND(OR($D158="支出",$D158="振替",$D158="残高調整",$D158="貯金"),$C158="実施",$F158="夫銀行"),$J158,0)</f>
        <v>0</v>
      </c>
      <c r="AG158" s="14">
        <f>IF(AND(OR($D158="収入",$D158="振替",$D158="残高調整",$D158="借入",$D158="貯金"),$C158="実施",$E158="妻銀行"),$J158,0)</f>
        <v>0</v>
      </c>
      <c r="AH158" s="14">
        <f>IF(AND(OR($D158="支出",$D158="振替",$D158="残高調整",$D158="貯金"),$C158="実施",$F158="妻銀行"),$J158,0)</f>
        <v>0</v>
      </c>
      <c r="AI158" s="14">
        <f t="shared" si="22"/>
        <v>0</v>
      </c>
      <c r="AJ158" s="14">
        <f t="shared" si="23"/>
        <v>0</v>
      </c>
    </row>
    <row r="159" spans="1:36" x14ac:dyDescent="0.4">
      <c r="A159" s="3">
        <v>45201</v>
      </c>
      <c r="B159" s="13" t="str">
        <f t="shared" si="26"/>
        <v>月</v>
      </c>
      <c r="C159" s="13" t="s">
        <v>11</v>
      </c>
      <c r="D159" s="13" t="s">
        <v>25</v>
      </c>
      <c r="E159" s="4"/>
      <c r="F159" s="4" t="s">
        <v>145</v>
      </c>
      <c r="G159" s="4" t="s">
        <v>41</v>
      </c>
      <c r="H159" s="4" t="s">
        <v>112</v>
      </c>
      <c r="I159" s="4"/>
      <c r="J159" s="14">
        <v>35000</v>
      </c>
      <c r="K159" s="14">
        <f t="shared" si="31"/>
        <v>1890804</v>
      </c>
      <c r="L159" s="14">
        <f>L158+収支明細_完成!$Y159-収支明細_完成!$Z159</f>
        <v>1072804</v>
      </c>
      <c r="M159" s="14">
        <f t="shared" si="27"/>
        <v>0</v>
      </c>
      <c r="N159" s="14">
        <f t="shared" si="28"/>
        <v>35000</v>
      </c>
      <c r="O159" s="14">
        <f>IF(AND(OR($D159="収入",$D159="振替",$D159="残高調整",$D159="借入",$D159="貯金"),$C159="予算",$E159="夫現金"),$J159,0)</f>
        <v>0</v>
      </c>
      <c r="P159" s="14">
        <f>IF(AND(OR($D159="支出",$D159="振替",$D159="残高調整",$D159="貯金"),$C159="予算",$F159="夫現金"),$J159,0)</f>
        <v>0</v>
      </c>
      <c r="Q159" s="14">
        <f>IF(AND(OR($D159="収入",$D159="振替",$D159="残高調整",$D159="借入",$D159="貯金"),$C159="予算",$E159="妻現金"),$J159,0)</f>
        <v>0</v>
      </c>
      <c r="R159" s="14">
        <f>IF(AND(OR($D159="支出",$D159="振替",$D159="残高調整",$D159="貯金"),$C159="予算",$F159="妻現金"),$J159,0)</f>
        <v>0</v>
      </c>
      <c r="S159" s="14">
        <f>IF(AND(OR($D159="収入",$D159="振替",$D159="残高調整",$D159="借入",$D159="貯金"),$C159="予算",$E159="夫銀行"),$J159,0)</f>
        <v>0</v>
      </c>
      <c r="T159" s="14">
        <f>IF(AND(OR($D159="支出",$D159="振替",$D159="残高調整",$D159="貯金"),$C159="予算",$F159="夫銀行"),$J159,0)</f>
        <v>35000</v>
      </c>
      <c r="U159" s="14">
        <f>IF(AND(OR($D159="収入",$D159="振替",$D159="残高調整",$D159="借入",$D159="貯金"),$C159="予算",$E159="妻銀行"),$J159,0)</f>
        <v>0</v>
      </c>
      <c r="V159" s="14">
        <f>IF(AND(OR($D159="支出",$D159="振替",$D159="残高調整",$D159="貯金"),$C159="予算",$F159="妻銀行"),$J159,0)</f>
        <v>0</v>
      </c>
      <c r="W159" s="14">
        <f t="shared" si="24"/>
        <v>0</v>
      </c>
      <c r="X159" s="14">
        <f t="shared" si="25"/>
        <v>0</v>
      </c>
      <c r="Y159" s="14">
        <f t="shared" si="29"/>
        <v>0</v>
      </c>
      <c r="Z159" s="14">
        <f t="shared" si="30"/>
        <v>0</v>
      </c>
      <c r="AA159" s="14">
        <f>IF(AND(OR($D159="収入",$D159="振替",$D159="残高調整",$D159="借入",$D159="貯金"),$C159="実施",$E159="夫現金"),$J159,0)</f>
        <v>0</v>
      </c>
      <c r="AB159" s="14">
        <f>IF(AND(OR($D159="支出",$D159="振替",$D159="残高調整",$D159="貯金"),$C159="実施",$F159="夫現金"),$J159,0)</f>
        <v>0</v>
      </c>
      <c r="AC159" s="14">
        <f>IF(AND(OR($D159="収入",$D159="振替",$D159="残高調整",$D159="借入",$D159="貯金"),$C159="実施",$E159="妻現金"),$J159,0)</f>
        <v>0</v>
      </c>
      <c r="AD159" s="14">
        <f>IF(AND(OR($D159="支出",$D159="振替",$D159="残高調整",$D159="貯金"),$C159="実施",$F159="妻現金"),$J159,0)</f>
        <v>0</v>
      </c>
      <c r="AE159" s="14">
        <f>IF(AND(OR($D159="収入",$D159="振替",$D159="残高調整",$D159="借入",$D159="貯金"),$C159="実施",$E159="夫銀行"),$J159,0)</f>
        <v>0</v>
      </c>
      <c r="AF159" s="14">
        <f>IF(AND(OR($D159="支出",$D159="振替",$D159="残高調整",$D159="貯金"),$C159="実施",$F159="夫銀行"),$J159,0)</f>
        <v>0</v>
      </c>
      <c r="AG159" s="14">
        <f>IF(AND(OR($D159="収入",$D159="振替",$D159="残高調整",$D159="借入",$D159="貯金"),$C159="実施",$E159="妻銀行"),$J159,0)</f>
        <v>0</v>
      </c>
      <c r="AH159" s="14">
        <f>IF(AND(OR($D159="支出",$D159="振替",$D159="残高調整",$D159="貯金"),$C159="実施",$F159="妻銀行"),$J159,0)</f>
        <v>0</v>
      </c>
      <c r="AI159" s="14">
        <f t="shared" si="22"/>
        <v>0</v>
      </c>
      <c r="AJ159" s="14">
        <f t="shared" si="23"/>
        <v>0</v>
      </c>
    </row>
    <row r="160" spans="1:36" x14ac:dyDescent="0.4">
      <c r="A160" s="3">
        <v>45201</v>
      </c>
      <c r="B160" s="13" t="str">
        <f t="shared" si="26"/>
        <v>月</v>
      </c>
      <c r="C160" s="13" t="s">
        <v>11</v>
      </c>
      <c r="D160" s="13" t="s">
        <v>25</v>
      </c>
      <c r="E160" s="4"/>
      <c r="F160" s="4" t="s">
        <v>145</v>
      </c>
      <c r="G160" s="4" t="s">
        <v>41</v>
      </c>
      <c r="H160" s="4" t="s">
        <v>113</v>
      </c>
      <c r="I160" s="4"/>
      <c r="J160" s="14">
        <v>34000</v>
      </c>
      <c r="K160" s="14">
        <f t="shared" si="31"/>
        <v>1856804</v>
      </c>
      <c r="L160" s="14">
        <f>L159+収支明細_完成!$Y160-収支明細_完成!$Z160</f>
        <v>1072804</v>
      </c>
      <c r="M160" s="14">
        <f t="shared" si="27"/>
        <v>0</v>
      </c>
      <c r="N160" s="14">
        <f t="shared" si="28"/>
        <v>34000</v>
      </c>
      <c r="O160" s="14">
        <f>IF(AND(OR($D160="収入",$D160="振替",$D160="残高調整",$D160="借入",$D160="貯金"),$C160="予算",$E160="夫現金"),$J160,0)</f>
        <v>0</v>
      </c>
      <c r="P160" s="14">
        <f>IF(AND(OR($D160="支出",$D160="振替",$D160="残高調整",$D160="貯金"),$C160="予算",$F160="夫現金"),$J160,0)</f>
        <v>0</v>
      </c>
      <c r="Q160" s="14">
        <f>IF(AND(OR($D160="収入",$D160="振替",$D160="残高調整",$D160="借入",$D160="貯金"),$C160="予算",$E160="妻現金"),$J160,0)</f>
        <v>0</v>
      </c>
      <c r="R160" s="14">
        <f>IF(AND(OR($D160="支出",$D160="振替",$D160="残高調整",$D160="貯金"),$C160="予算",$F160="妻現金"),$J160,0)</f>
        <v>0</v>
      </c>
      <c r="S160" s="14">
        <f>IF(AND(OR($D160="収入",$D160="振替",$D160="残高調整",$D160="借入",$D160="貯金"),$C160="予算",$E160="夫銀行"),$J160,0)</f>
        <v>0</v>
      </c>
      <c r="T160" s="14">
        <f>IF(AND(OR($D160="支出",$D160="振替",$D160="残高調整",$D160="貯金"),$C160="予算",$F160="夫銀行"),$J160,0)</f>
        <v>34000</v>
      </c>
      <c r="U160" s="14">
        <f>IF(AND(OR($D160="収入",$D160="振替",$D160="残高調整",$D160="借入",$D160="貯金"),$C160="予算",$E160="妻銀行"),$J160,0)</f>
        <v>0</v>
      </c>
      <c r="V160" s="14">
        <f>IF(AND(OR($D160="支出",$D160="振替",$D160="残高調整",$D160="貯金"),$C160="予算",$F160="妻銀行"),$J160,0)</f>
        <v>0</v>
      </c>
      <c r="W160" s="14">
        <f t="shared" si="24"/>
        <v>0</v>
      </c>
      <c r="X160" s="14">
        <f t="shared" si="25"/>
        <v>0</v>
      </c>
      <c r="Y160" s="14">
        <f t="shared" si="29"/>
        <v>0</v>
      </c>
      <c r="Z160" s="14">
        <f t="shared" si="30"/>
        <v>0</v>
      </c>
      <c r="AA160" s="14">
        <f>IF(AND(OR($D160="収入",$D160="振替",$D160="残高調整",$D160="借入",$D160="貯金"),$C160="実施",$E160="夫現金"),$J160,0)</f>
        <v>0</v>
      </c>
      <c r="AB160" s="14">
        <f>IF(AND(OR($D160="支出",$D160="振替",$D160="残高調整",$D160="貯金"),$C160="実施",$F160="夫現金"),$J160,0)</f>
        <v>0</v>
      </c>
      <c r="AC160" s="14">
        <f>IF(AND(OR($D160="収入",$D160="振替",$D160="残高調整",$D160="借入",$D160="貯金"),$C160="実施",$E160="妻現金"),$J160,0)</f>
        <v>0</v>
      </c>
      <c r="AD160" s="14">
        <f>IF(AND(OR($D160="支出",$D160="振替",$D160="残高調整",$D160="貯金"),$C160="実施",$F160="妻現金"),$J160,0)</f>
        <v>0</v>
      </c>
      <c r="AE160" s="14">
        <f>IF(AND(OR($D160="収入",$D160="振替",$D160="残高調整",$D160="借入",$D160="貯金"),$C160="実施",$E160="夫銀行"),$J160,0)</f>
        <v>0</v>
      </c>
      <c r="AF160" s="14">
        <f>IF(AND(OR($D160="支出",$D160="振替",$D160="残高調整",$D160="貯金"),$C160="実施",$F160="夫銀行"),$J160,0)</f>
        <v>0</v>
      </c>
      <c r="AG160" s="14">
        <f>IF(AND(OR($D160="収入",$D160="振替",$D160="残高調整",$D160="借入",$D160="貯金"),$C160="実施",$E160="妻銀行"),$J160,0)</f>
        <v>0</v>
      </c>
      <c r="AH160" s="14">
        <f>IF(AND(OR($D160="支出",$D160="振替",$D160="残高調整",$D160="貯金"),$C160="実施",$F160="妻銀行"),$J160,0)</f>
        <v>0</v>
      </c>
      <c r="AI160" s="14">
        <f t="shared" si="22"/>
        <v>0</v>
      </c>
      <c r="AJ160" s="14">
        <f t="shared" si="23"/>
        <v>0</v>
      </c>
    </row>
    <row r="161" spans="1:36" x14ac:dyDescent="0.4">
      <c r="A161" s="3">
        <v>45201</v>
      </c>
      <c r="B161" s="13" t="str">
        <f t="shared" si="26"/>
        <v>月</v>
      </c>
      <c r="C161" s="13" t="s">
        <v>11</v>
      </c>
      <c r="D161" s="13" t="s">
        <v>25</v>
      </c>
      <c r="E161" s="4" t="s">
        <v>144</v>
      </c>
      <c r="F161" s="4" t="s">
        <v>145</v>
      </c>
      <c r="G161" s="4" t="s">
        <v>131</v>
      </c>
      <c r="H161" s="4" t="s">
        <v>156</v>
      </c>
      <c r="I161" s="4" t="s">
        <v>157</v>
      </c>
      <c r="J161" s="14">
        <v>30000</v>
      </c>
      <c r="K161" s="14">
        <f t="shared" si="31"/>
        <v>1826804</v>
      </c>
      <c r="L161" s="14">
        <f>L160+収支明細_完成!$Y161-収支明細_完成!$Z161</f>
        <v>1072804</v>
      </c>
      <c r="M161" s="14">
        <f t="shared" si="27"/>
        <v>0</v>
      </c>
      <c r="N161" s="14">
        <f t="shared" si="28"/>
        <v>30000</v>
      </c>
      <c r="O161" s="14">
        <f>IF(AND(OR($D161="収入",$D161="振替",$D161="残高調整",$D161="借入",$D161="貯金"),$C161="予算",$E161="夫現金"),$J161,0)</f>
        <v>0</v>
      </c>
      <c r="P161" s="14">
        <f>IF(AND(OR($D161="支出",$D161="振替",$D161="残高調整",$D161="貯金"),$C161="予算",$F161="夫現金"),$J161,0)</f>
        <v>0</v>
      </c>
      <c r="Q161" s="14">
        <f>IF(AND(OR($D161="収入",$D161="振替",$D161="残高調整",$D161="借入",$D161="貯金"),$C161="予算",$E161="妻現金"),$J161,0)</f>
        <v>0</v>
      </c>
      <c r="R161" s="14">
        <f>IF(AND(OR($D161="支出",$D161="振替",$D161="残高調整",$D161="貯金"),$C161="予算",$F161="妻現金"),$J161,0)</f>
        <v>0</v>
      </c>
      <c r="S161" s="14">
        <f>IF(AND(OR($D161="収入",$D161="振替",$D161="残高調整",$D161="借入",$D161="貯金"),$C161="予算",$E161="夫銀行"),$J161,0)</f>
        <v>0</v>
      </c>
      <c r="T161" s="14">
        <f>IF(AND(OR($D161="支出",$D161="振替",$D161="残高調整",$D161="貯金"),$C161="予算",$F161="夫銀行"),$J161,0)</f>
        <v>30000</v>
      </c>
      <c r="U161" s="14">
        <f>IF(AND(OR($D161="収入",$D161="振替",$D161="残高調整",$D161="借入",$D161="貯金"),$C161="予算",$E161="妻銀行"),$J161,0)</f>
        <v>0</v>
      </c>
      <c r="V161" s="14">
        <f>IF(AND(OR($D161="支出",$D161="振替",$D161="残高調整",$D161="貯金"),$C161="予算",$F161="妻銀行"),$J161,0)</f>
        <v>0</v>
      </c>
      <c r="W161" s="14">
        <f t="shared" si="24"/>
        <v>0</v>
      </c>
      <c r="X161" s="14">
        <f t="shared" si="25"/>
        <v>0</v>
      </c>
      <c r="Y161" s="14">
        <f t="shared" si="29"/>
        <v>0</v>
      </c>
      <c r="Z161" s="14">
        <f t="shared" si="30"/>
        <v>0</v>
      </c>
      <c r="AA161" s="14">
        <f>IF(AND(OR($D161="収入",$D161="振替",$D161="残高調整",$D161="借入",$D161="貯金"),$C161="実施",$E161="夫現金"),$J161,0)</f>
        <v>0</v>
      </c>
      <c r="AB161" s="14">
        <f>IF(AND(OR($D161="支出",$D161="振替",$D161="残高調整",$D161="貯金"),$C161="実施",$F161="夫現金"),$J161,0)</f>
        <v>0</v>
      </c>
      <c r="AC161" s="14">
        <f>IF(AND(OR($D161="収入",$D161="振替",$D161="残高調整",$D161="借入",$D161="貯金"),$C161="実施",$E161="妻現金"),$J161,0)</f>
        <v>0</v>
      </c>
      <c r="AD161" s="14">
        <f>IF(AND(OR($D161="支出",$D161="振替",$D161="残高調整",$D161="貯金"),$C161="実施",$F161="妻現金"),$J161,0)</f>
        <v>0</v>
      </c>
      <c r="AE161" s="14">
        <f>IF(AND(OR($D161="収入",$D161="振替",$D161="残高調整",$D161="借入",$D161="貯金"),$C161="実施",$E161="夫銀行"),$J161,0)</f>
        <v>0</v>
      </c>
      <c r="AF161" s="14">
        <f>IF(AND(OR($D161="支出",$D161="振替",$D161="残高調整",$D161="貯金"),$C161="実施",$F161="夫銀行"),$J161,0)</f>
        <v>0</v>
      </c>
      <c r="AG161" s="14">
        <f>IF(AND(OR($D161="収入",$D161="振替",$D161="残高調整",$D161="借入",$D161="貯金"),$C161="実施",$E161="妻銀行"),$J161,0)</f>
        <v>0</v>
      </c>
      <c r="AH161" s="14">
        <f>IF(AND(OR($D161="支出",$D161="振替",$D161="残高調整",$D161="貯金"),$C161="実施",$F161="妻銀行"),$J161,0)</f>
        <v>0</v>
      </c>
      <c r="AI161" s="14">
        <f t="shared" si="22"/>
        <v>0</v>
      </c>
      <c r="AJ161" s="14">
        <f t="shared" si="23"/>
        <v>0</v>
      </c>
    </row>
    <row r="162" spans="1:36" x14ac:dyDescent="0.4">
      <c r="A162" s="3">
        <v>45201</v>
      </c>
      <c r="B162" s="13" t="str">
        <f t="shared" si="26"/>
        <v>月</v>
      </c>
      <c r="C162" s="13" t="s">
        <v>11</v>
      </c>
      <c r="D162" s="13" t="s">
        <v>25</v>
      </c>
      <c r="E162" s="4" t="s">
        <v>159</v>
      </c>
      <c r="F162" s="4" t="s">
        <v>145</v>
      </c>
      <c r="G162" s="4" t="s">
        <v>131</v>
      </c>
      <c r="H162" s="4" t="s">
        <v>171</v>
      </c>
      <c r="I162" s="4" t="s">
        <v>172</v>
      </c>
      <c r="J162" s="14">
        <v>15000</v>
      </c>
      <c r="K162" s="14">
        <f t="shared" si="31"/>
        <v>1811804</v>
      </c>
      <c r="L162" s="14">
        <f>L161+収支明細_完成!$Y162-収支明細_完成!$Z162</f>
        <v>1072804</v>
      </c>
      <c r="M162" s="14">
        <f t="shared" si="27"/>
        <v>0</v>
      </c>
      <c r="N162" s="14">
        <f t="shared" si="28"/>
        <v>15000</v>
      </c>
      <c r="O162" s="14">
        <f>IF(AND(OR($D162="収入",$D162="振替",$D162="残高調整",$D162="借入",$D162="貯金"),$C162="予算",$E162="夫現金"),$J162,0)</f>
        <v>0</v>
      </c>
      <c r="P162" s="14">
        <f>IF(AND(OR($D162="支出",$D162="振替",$D162="残高調整",$D162="貯金"),$C162="予算",$F162="夫現金"),$J162,0)</f>
        <v>0</v>
      </c>
      <c r="Q162" s="14">
        <f>IF(AND(OR($D162="収入",$D162="振替",$D162="残高調整",$D162="借入",$D162="貯金"),$C162="予算",$E162="妻現金"),$J162,0)</f>
        <v>0</v>
      </c>
      <c r="R162" s="14">
        <f>IF(AND(OR($D162="支出",$D162="振替",$D162="残高調整",$D162="貯金"),$C162="予算",$F162="妻現金"),$J162,0)</f>
        <v>0</v>
      </c>
      <c r="S162" s="14">
        <f>IF(AND(OR($D162="収入",$D162="振替",$D162="残高調整",$D162="借入",$D162="貯金"),$C162="予算",$E162="夫銀行"),$J162,0)</f>
        <v>0</v>
      </c>
      <c r="T162" s="14">
        <f>IF(AND(OR($D162="支出",$D162="振替",$D162="残高調整",$D162="貯金"),$C162="予算",$F162="夫銀行"),$J162,0)</f>
        <v>15000</v>
      </c>
      <c r="U162" s="14">
        <f>IF(AND(OR($D162="収入",$D162="振替",$D162="残高調整",$D162="借入",$D162="貯金"),$C162="予算",$E162="妻銀行"),$J162,0)</f>
        <v>0</v>
      </c>
      <c r="V162" s="14">
        <f>IF(AND(OR($D162="支出",$D162="振替",$D162="残高調整",$D162="貯金"),$C162="予算",$F162="妻銀行"),$J162,0)</f>
        <v>0</v>
      </c>
      <c r="W162" s="14">
        <f t="shared" si="24"/>
        <v>0</v>
      </c>
      <c r="X162" s="14">
        <f t="shared" si="25"/>
        <v>0</v>
      </c>
      <c r="Y162" s="14">
        <f t="shared" si="29"/>
        <v>0</v>
      </c>
      <c r="Z162" s="14">
        <f t="shared" si="30"/>
        <v>0</v>
      </c>
      <c r="AA162" s="14">
        <f>IF(AND(OR($D162="収入",$D162="振替",$D162="残高調整",$D162="借入",$D162="貯金"),$C162="実施",$E162="夫現金"),$J162,0)</f>
        <v>0</v>
      </c>
      <c r="AB162" s="14">
        <f>IF(AND(OR($D162="支出",$D162="振替",$D162="残高調整",$D162="貯金"),$C162="実施",$F162="夫現金"),$J162,0)</f>
        <v>0</v>
      </c>
      <c r="AC162" s="14">
        <f>IF(AND(OR($D162="収入",$D162="振替",$D162="残高調整",$D162="借入",$D162="貯金"),$C162="実施",$E162="妻現金"),$J162,0)</f>
        <v>0</v>
      </c>
      <c r="AD162" s="14">
        <f>IF(AND(OR($D162="支出",$D162="振替",$D162="残高調整",$D162="貯金"),$C162="実施",$F162="妻現金"),$J162,0)</f>
        <v>0</v>
      </c>
      <c r="AE162" s="14">
        <f>IF(AND(OR($D162="収入",$D162="振替",$D162="残高調整",$D162="借入",$D162="貯金"),$C162="実施",$E162="夫銀行"),$J162,0)</f>
        <v>0</v>
      </c>
      <c r="AF162" s="14">
        <f>IF(AND(OR($D162="支出",$D162="振替",$D162="残高調整",$D162="貯金"),$C162="実施",$F162="夫銀行"),$J162,0)</f>
        <v>0</v>
      </c>
      <c r="AG162" s="14">
        <f>IF(AND(OR($D162="収入",$D162="振替",$D162="残高調整",$D162="借入",$D162="貯金"),$C162="実施",$E162="妻銀行"),$J162,0)</f>
        <v>0</v>
      </c>
      <c r="AH162" s="14">
        <f>IF(AND(OR($D162="支出",$D162="振替",$D162="残高調整",$D162="貯金"),$C162="実施",$F162="妻銀行"),$J162,0)</f>
        <v>0</v>
      </c>
      <c r="AI162" s="14">
        <f t="shared" si="22"/>
        <v>0</v>
      </c>
      <c r="AJ162" s="14">
        <f t="shared" si="23"/>
        <v>0</v>
      </c>
    </row>
    <row r="163" spans="1:36" x14ac:dyDescent="0.4">
      <c r="A163" s="3">
        <v>45201</v>
      </c>
      <c r="B163" s="13" t="str">
        <f t="shared" si="26"/>
        <v>月</v>
      </c>
      <c r="C163" s="13" t="s">
        <v>11</v>
      </c>
      <c r="D163" s="13" t="s">
        <v>25</v>
      </c>
      <c r="E163" s="4"/>
      <c r="F163" s="4" t="s">
        <v>145</v>
      </c>
      <c r="G163" s="4" t="s">
        <v>33</v>
      </c>
      <c r="H163" s="4" t="s">
        <v>103</v>
      </c>
      <c r="I163" s="4"/>
      <c r="J163" s="14">
        <v>35000</v>
      </c>
      <c r="K163" s="14">
        <f t="shared" si="31"/>
        <v>1776804</v>
      </c>
      <c r="L163" s="14">
        <f>L162+収支明細_完成!$Y163-収支明細_完成!$Z163</f>
        <v>1072804</v>
      </c>
      <c r="M163" s="14">
        <f t="shared" si="27"/>
        <v>0</v>
      </c>
      <c r="N163" s="14">
        <f t="shared" si="28"/>
        <v>35000</v>
      </c>
      <c r="O163" s="14">
        <f>IF(AND(OR($D163="収入",$D163="振替",$D163="残高調整",$D163="借入",$D163="貯金"),$C163="予算",$E163="夫現金"),$J163,0)</f>
        <v>0</v>
      </c>
      <c r="P163" s="14">
        <f>IF(AND(OR($D163="支出",$D163="振替",$D163="残高調整",$D163="貯金"),$C163="予算",$F163="夫現金"),$J163,0)</f>
        <v>0</v>
      </c>
      <c r="Q163" s="14">
        <f>IF(AND(OR($D163="収入",$D163="振替",$D163="残高調整",$D163="借入",$D163="貯金"),$C163="予算",$E163="妻現金"),$J163,0)</f>
        <v>0</v>
      </c>
      <c r="R163" s="14">
        <f>IF(AND(OR($D163="支出",$D163="振替",$D163="残高調整",$D163="貯金"),$C163="予算",$F163="妻現金"),$J163,0)</f>
        <v>0</v>
      </c>
      <c r="S163" s="14">
        <f>IF(AND(OR($D163="収入",$D163="振替",$D163="残高調整",$D163="借入",$D163="貯金"),$C163="予算",$E163="夫銀行"),$J163,0)</f>
        <v>0</v>
      </c>
      <c r="T163" s="14">
        <f>IF(AND(OR($D163="支出",$D163="振替",$D163="残高調整",$D163="貯金"),$C163="予算",$F163="夫銀行"),$J163,0)</f>
        <v>35000</v>
      </c>
      <c r="U163" s="14">
        <f>IF(AND(OR($D163="収入",$D163="振替",$D163="残高調整",$D163="借入",$D163="貯金"),$C163="予算",$E163="妻銀行"),$J163,0)</f>
        <v>0</v>
      </c>
      <c r="V163" s="14">
        <f>IF(AND(OR($D163="支出",$D163="振替",$D163="残高調整",$D163="貯金"),$C163="予算",$F163="妻銀行"),$J163,0)</f>
        <v>0</v>
      </c>
      <c r="W163" s="14">
        <f t="shared" si="24"/>
        <v>0</v>
      </c>
      <c r="X163" s="14">
        <f t="shared" si="25"/>
        <v>0</v>
      </c>
      <c r="Y163" s="14">
        <f t="shared" si="29"/>
        <v>0</v>
      </c>
      <c r="Z163" s="14">
        <f t="shared" si="30"/>
        <v>0</v>
      </c>
      <c r="AA163" s="14">
        <f>IF(AND(OR($D163="収入",$D163="振替",$D163="残高調整",$D163="借入",$D163="貯金"),$C163="実施",$E163="夫現金"),$J163,0)</f>
        <v>0</v>
      </c>
      <c r="AB163" s="14">
        <f>IF(AND(OR($D163="支出",$D163="振替",$D163="残高調整",$D163="貯金"),$C163="実施",$F163="夫現金"),$J163,0)</f>
        <v>0</v>
      </c>
      <c r="AC163" s="14">
        <f>IF(AND(OR($D163="収入",$D163="振替",$D163="残高調整",$D163="借入",$D163="貯金"),$C163="実施",$E163="妻現金"),$J163,0)</f>
        <v>0</v>
      </c>
      <c r="AD163" s="14">
        <f>IF(AND(OR($D163="支出",$D163="振替",$D163="残高調整",$D163="貯金"),$C163="実施",$F163="妻現金"),$J163,0)</f>
        <v>0</v>
      </c>
      <c r="AE163" s="14">
        <f>IF(AND(OR($D163="収入",$D163="振替",$D163="残高調整",$D163="借入",$D163="貯金"),$C163="実施",$E163="夫銀行"),$J163,0)</f>
        <v>0</v>
      </c>
      <c r="AF163" s="14">
        <f>IF(AND(OR($D163="支出",$D163="振替",$D163="残高調整",$D163="貯金"),$C163="実施",$F163="夫銀行"),$J163,0)</f>
        <v>0</v>
      </c>
      <c r="AG163" s="14">
        <f>IF(AND(OR($D163="収入",$D163="振替",$D163="残高調整",$D163="借入",$D163="貯金"),$C163="実施",$E163="妻銀行"),$J163,0)</f>
        <v>0</v>
      </c>
      <c r="AH163" s="14">
        <f>IF(AND(OR($D163="支出",$D163="振替",$D163="残高調整",$D163="貯金"),$C163="実施",$F163="妻銀行"),$J163,0)</f>
        <v>0</v>
      </c>
      <c r="AI163" s="14">
        <f t="shared" si="22"/>
        <v>0</v>
      </c>
      <c r="AJ163" s="14">
        <f t="shared" si="23"/>
        <v>0</v>
      </c>
    </row>
    <row r="164" spans="1:36" x14ac:dyDescent="0.4">
      <c r="A164" s="3">
        <v>45201</v>
      </c>
      <c r="B164" s="13" t="str">
        <f t="shared" si="26"/>
        <v>月</v>
      </c>
      <c r="C164" s="13" t="s">
        <v>11</v>
      </c>
      <c r="D164" s="13" t="s">
        <v>25</v>
      </c>
      <c r="E164" s="4"/>
      <c r="F164" s="4" t="s">
        <v>145</v>
      </c>
      <c r="G164" s="4" t="s">
        <v>34</v>
      </c>
      <c r="H164" s="4" t="s">
        <v>56</v>
      </c>
      <c r="I164" s="4"/>
      <c r="J164" s="14">
        <v>8000</v>
      </c>
      <c r="K164" s="14">
        <f t="shared" si="31"/>
        <v>1768804</v>
      </c>
      <c r="L164" s="14">
        <f>L163+収支明細_完成!$Y164-収支明細_完成!$Z164</f>
        <v>1072804</v>
      </c>
      <c r="M164" s="14">
        <f t="shared" si="27"/>
        <v>0</v>
      </c>
      <c r="N164" s="14">
        <f t="shared" si="28"/>
        <v>8000</v>
      </c>
      <c r="O164" s="14">
        <f>IF(AND(OR($D164="収入",$D164="振替",$D164="残高調整",$D164="借入",$D164="貯金"),$C164="予算",$E164="夫現金"),$J164,0)</f>
        <v>0</v>
      </c>
      <c r="P164" s="14">
        <f>IF(AND(OR($D164="支出",$D164="振替",$D164="残高調整",$D164="貯金"),$C164="予算",$F164="夫現金"),$J164,0)</f>
        <v>0</v>
      </c>
      <c r="Q164" s="14">
        <f>IF(AND(OR($D164="収入",$D164="振替",$D164="残高調整",$D164="借入",$D164="貯金"),$C164="予算",$E164="妻現金"),$J164,0)</f>
        <v>0</v>
      </c>
      <c r="R164" s="14">
        <f>IF(AND(OR($D164="支出",$D164="振替",$D164="残高調整",$D164="貯金"),$C164="予算",$F164="妻現金"),$J164,0)</f>
        <v>0</v>
      </c>
      <c r="S164" s="14">
        <f>IF(AND(OR($D164="収入",$D164="振替",$D164="残高調整",$D164="借入",$D164="貯金"),$C164="予算",$E164="夫銀行"),$J164,0)</f>
        <v>0</v>
      </c>
      <c r="T164" s="14">
        <f>IF(AND(OR($D164="支出",$D164="振替",$D164="残高調整",$D164="貯金"),$C164="予算",$F164="夫銀行"),$J164,0)</f>
        <v>8000</v>
      </c>
      <c r="U164" s="14">
        <f>IF(AND(OR($D164="収入",$D164="振替",$D164="残高調整",$D164="借入",$D164="貯金"),$C164="予算",$E164="妻銀行"),$J164,0)</f>
        <v>0</v>
      </c>
      <c r="V164" s="14">
        <f>IF(AND(OR($D164="支出",$D164="振替",$D164="残高調整",$D164="貯金"),$C164="予算",$F164="妻銀行"),$J164,0)</f>
        <v>0</v>
      </c>
      <c r="W164" s="14">
        <f t="shared" si="24"/>
        <v>0</v>
      </c>
      <c r="X164" s="14">
        <f t="shared" si="25"/>
        <v>0</v>
      </c>
      <c r="Y164" s="14">
        <f t="shared" si="29"/>
        <v>0</v>
      </c>
      <c r="Z164" s="14">
        <f t="shared" si="30"/>
        <v>0</v>
      </c>
      <c r="AA164" s="14">
        <f>IF(AND(OR($D164="収入",$D164="振替",$D164="残高調整",$D164="借入",$D164="貯金"),$C164="実施",$E164="夫現金"),$J164,0)</f>
        <v>0</v>
      </c>
      <c r="AB164" s="14">
        <f>IF(AND(OR($D164="支出",$D164="振替",$D164="残高調整",$D164="貯金"),$C164="実施",$F164="夫現金"),$J164,0)</f>
        <v>0</v>
      </c>
      <c r="AC164" s="14">
        <f>IF(AND(OR($D164="収入",$D164="振替",$D164="残高調整",$D164="借入",$D164="貯金"),$C164="実施",$E164="妻現金"),$J164,0)</f>
        <v>0</v>
      </c>
      <c r="AD164" s="14">
        <f>IF(AND(OR($D164="支出",$D164="振替",$D164="残高調整",$D164="貯金"),$C164="実施",$F164="妻現金"),$J164,0)</f>
        <v>0</v>
      </c>
      <c r="AE164" s="14">
        <f>IF(AND(OR($D164="収入",$D164="振替",$D164="残高調整",$D164="借入",$D164="貯金"),$C164="実施",$E164="夫銀行"),$J164,0)</f>
        <v>0</v>
      </c>
      <c r="AF164" s="14">
        <f>IF(AND(OR($D164="支出",$D164="振替",$D164="残高調整",$D164="貯金"),$C164="実施",$F164="夫銀行"),$J164,0)</f>
        <v>0</v>
      </c>
      <c r="AG164" s="14">
        <f>IF(AND(OR($D164="収入",$D164="振替",$D164="残高調整",$D164="借入",$D164="貯金"),$C164="実施",$E164="妻銀行"),$J164,0)</f>
        <v>0</v>
      </c>
      <c r="AH164" s="14">
        <f>IF(AND(OR($D164="支出",$D164="振替",$D164="残高調整",$D164="貯金"),$C164="実施",$F164="妻銀行"),$J164,0)</f>
        <v>0</v>
      </c>
      <c r="AI164" s="14">
        <f t="shared" si="22"/>
        <v>0</v>
      </c>
      <c r="AJ164" s="14">
        <f t="shared" si="23"/>
        <v>0</v>
      </c>
    </row>
    <row r="165" spans="1:36" x14ac:dyDescent="0.4">
      <c r="A165" s="22">
        <v>45219</v>
      </c>
      <c r="B165" s="13" t="str">
        <f t="shared" si="26"/>
        <v>金</v>
      </c>
      <c r="C165" s="13" t="s">
        <v>11</v>
      </c>
      <c r="D165" s="13" t="s">
        <v>25</v>
      </c>
      <c r="E165" s="4"/>
      <c r="F165" s="4" t="s">
        <v>145</v>
      </c>
      <c r="G165" s="4" t="s">
        <v>42</v>
      </c>
      <c r="H165" s="4" t="s">
        <v>104</v>
      </c>
      <c r="I165" s="4"/>
      <c r="J165" s="14">
        <v>20000</v>
      </c>
      <c r="K165" s="14">
        <f t="shared" si="31"/>
        <v>1748804</v>
      </c>
      <c r="L165" s="14">
        <f>L164+収支明細_完成!$Y165-収支明細_完成!$Z165</f>
        <v>1072804</v>
      </c>
      <c r="M165" s="14">
        <f t="shared" si="27"/>
        <v>0</v>
      </c>
      <c r="N165" s="14">
        <f t="shared" si="28"/>
        <v>20000</v>
      </c>
      <c r="O165" s="14">
        <f>IF(AND(OR($D165="収入",$D165="振替",$D165="残高調整",$D165="借入",$D165="貯金"),$C165="予算",$E165="夫現金"),$J165,0)</f>
        <v>0</v>
      </c>
      <c r="P165" s="14">
        <f>IF(AND(OR($D165="支出",$D165="振替",$D165="残高調整",$D165="貯金"),$C165="予算",$F165="夫現金"),$J165,0)</f>
        <v>0</v>
      </c>
      <c r="Q165" s="14">
        <f>IF(AND(OR($D165="収入",$D165="振替",$D165="残高調整",$D165="借入",$D165="貯金"),$C165="予算",$E165="妻現金"),$J165,0)</f>
        <v>0</v>
      </c>
      <c r="R165" s="14">
        <f>IF(AND(OR($D165="支出",$D165="振替",$D165="残高調整",$D165="貯金"),$C165="予算",$F165="妻現金"),$J165,0)</f>
        <v>0</v>
      </c>
      <c r="S165" s="14">
        <f>IF(AND(OR($D165="収入",$D165="振替",$D165="残高調整",$D165="借入",$D165="貯金"),$C165="予算",$E165="夫銀行"),$J165,0)</f>
        <v>0</v>
      </c>
      <c r="T165" s="14">
        <f>IF(AND(OR($D165="支出",$D165="振替",$D165="残高調整",$D165="貯金"),$C165="予算",$F165="夫銀行"),$J165,0)</f>
        <v>20000</v>
      </c>
      <c r="U165" s="14">
        <f>IF(AND(OR($D165="収入",$D165="振替",$D165="残高調整",$D165="借入",$D165="貯金"),$C165="予算",$E165="妻銀行"),$J165,0)</f>
        <v>0</v>
      </c>
      <c r="V165" s="14">
        <f>IF(AND(OR($D165="支出",$D165="振替",$D165="残高調整",$D165="貯金"),$C165="予算",$F165="妻銀行"),$J165,0)</f>
        <v>0</v>
      </c>
      <c r="W165" s="14">
        <f t="shared" si="24"/>
        <v>0</v>
      </c>
      <c r="X165" s="14">
        <f t="shared" si="25"/>
        <v>0</v>
      </c>
      <c r="Y165" s="14">
        <f t="shared" si="29"/>
        <v>0</v>
      </c>
      <c r="Z165" s="14">
        <f t="shared" si="30"/>
        <v>0</v>
      </c>
      <c r="AA165" s="14">
        <f>IF(AND(OR($D165="収入",$D165="振替",$D165="残高調整",$D165="借入",$D165="貯金"),$C165="実施",$E165="夫現金"),$J165,0)</f>
        <v>0</v>
      </c>
      <c r="AB165" s="14">
        <f>IF(AND(OR($D165="支出",$D165="振替",$D165="残高調整",$D165="貯金"),$C165="実施",$F165="夫現金"),$J165,0)</f>
        <v>0</v>
      </c>
      <c r="AC165" s="14">
        <f>IF(AND(OR($D165="収入",$D165="振替",$D165="残高調整",$D165="借入",$D165="貯金"),$C165="実施",$E165="妻現金"),$J165,0)</f>
        <v>0</v>
      </c>
      <c r="AD165" s="14">
        <f>IF(AND(OR($D165="支出",$D165="振替",$D165="残高調整",$D165="貯金"),$C165="実施",$F165="妻現金"),$J165,0)</f>
        <v>0</v>
      </c>
      <c r="AE165" s="14">
        <f>IF(AND(OR($D165="収入",$D165="振替",$D165="残高調整",$D165="借入",$D165="貯金"),$C165="実施",$E165="夫銀行"),$J165,0)</f>
        <v>0</v>
      </c>
      <c r="AF165" s="14">
        <f>IF(AND(OR($D165="支出",$D165="振替",$D165="残高調整",$D165="貯金"),$C165="実施",$F165="夫銀行"),$J165,0)</f>
        <v>0</v>
      </c>
      <c r="AG165" s="14">
        <f>IF(AND(OR($D165="収入",$D165="振替",$D165="残高調整",$D165="借入",$D165="貯金"),$C165="実施",$E165="妻銀行"),$J165,0)</f>
        <v>0</v>
      </c>
      <c r="AH165" s="14">
        <f>IF(AND(OR($D165="支出",$D165="振替",$D165="残高調整",$D165="貯金"),$C165="実施",$F165="妻銀行"),$J165,0)</f>
        <v>0</v>
      </c>
      <c r="AI165" s="14">
        <f t="shared" si="22"/>
        <v>0</v>
      </c>
      <c r="AJ165" s="14">
        <f t="shared" si="23"/>
        <v>0</v>
      </c>
    </row>
    <row r="166" spans="1:36" x14ac:dyDescent="0.4">
      <c r="A166" s="22">
        <v>45224</v>
      </c>
      <c r="B166" s="13" t="str">
        <f t="shared" si="26"/>
        <v>水</v>
      </c>
      <c r="C166" s="13" t="s">
        <v>11</v>
      </c>
      <c r="D166" s="13" t="s">
        <v>24</v>
      </c>
      <c r="E166" s="4" t="s">
        <v>145</v>
      </c>
      <c r="F166" s="4"/>
      <c r="G166" s="4" t="s">
        <v>30</v>
      </c>
      <c r="H166" s="4" t="s">
        <v>155</v>
      </c>
      <c r="I166" s="4"/>
      <c r="J166" s="14">
        <v>300000</v>
      </c>
      <c r="K166" s="14">
        <f t="shared" si="31"/>
        <v>2048804</v>
      </c>
      <c r="L166" s="14">
        <f>L165+収支明細_完成!$Y166-収支明細_完成!$Z166</f>
        <v>1072804</v>
      </c>
      <c r="M166" s="14">
        <f t="shared" si="27"/>
        <v>300000</v>
      </c>
      <c r="N166" s="14">
        <f t="shared" si="28"/>
        <v>0</v>
      </c>
      <c r="O166" s="14">
        <f>IF(AND(OR($D166="収入",$D166="振替",$D166="残高調整",$D166="借入",$D166="貯金"),$C166="予算",$E166="夫現金"),$J166,0)</f>
        <v>0</v>
      </c>
      <c r="P166" s="14">
        <f>IF(AND(OR($D166="支出",$D166="振替",$D166="残高調整",$D166="貯金"),$C166="予算",$F166="夫現金"),$J166,0)</f>
        <v>0</v>
      </c>
      <c r="Q166" s="14">
        <f>IF(AND(OR($D166="収入",$D166="振替",$D166="残高調整",$D166="借入",$D166="貯金"),$C166="予算",$E166="妻現金"),$J166,0)</f>
        <v>0</v>
      </c>
      <c r="R166" s="14">
        <f>IF(AND(OR($D166="支出",$D166="振替",$D166="残高調整",$D166="貯金"),$C166="予算",$F166="妻現金"),$J166,0)</f>
        <v>0</v>
      </c>
      <c r="S166" s="14">
        <f>IF(AND(OR($D166="収入",$D166="振替",$D166="残高調整",$D166="借入",$D166="貯金"),$C166="予算",$E166="夫銀行"),$J166,0)</f>
        <v>300000</v>
      </c>
      <c r="T166" s="14">
        <f>IF(AND(OR($D166="支出",$D166="振替",$D166="残高調整",$D166="貯金"),$C166="予算",$F166="夫銀行"),$J166,0)</f>
        <v>0</v>
      </c>
      <c r="U166" s="14">
        <f>IF(AND(OR($D166="収入",$D166="振替",$D166="残高調整",$D166="借入",$D166="貯金"),$C166="予算",$E166="妻銀行"),$J166,0)</f>
        <v>0</v>
      </c>
      <c r="V166" s="14">
        <f>IF(AND(OR($D166="支出",$D166="振替",$D166="残高調整",$D166="貯金"),$C166="予算",$F166="妻銀行"),$J166,0)</f>
        <v>0</v>
      </c>
      <c r="W166" s="14">
        <f t="shared" si="24"/>
        <v>0</v>
      </c>
      <c r="X166" s="14">
        <f t="shared" si="25"/>
        <v>0</v>
      </c>
      <c r="Y166" s="14">
        <f t="shared" si="29"/>
        <v>0</v>
      </c>
      <c r="Z166" s="14">
        <f t="shared" si="30"/>
        <v>0</v>
      </c>
      <c r="AA166" s="14">
        <f>IF(AND(OR($D166="収入",$D166="振替",$D166="残高調整",$D166="借入",$D166="貯金"),$C166="実施",$E166="夫現金"),$J166,0)</f>
        <v>0</v>
      </c>
      <c r="AB166" s="14">
        <f>IF(AND(OR($D166="支出",$D166="振替",$D166="残高調整",$D166="貯金"),$C166="実施",$F166="夫現金"),$J166,0)</f>
        <v>0</v>
      </c>
      <c r="AC166" s="14">
        <f>IF(AND(OR($D166="収入",$D166="振替",$D166="残高調整",$D166="借入",$D166="貯金"),$C166="実施",$E166="妻現金"),$J166,0)</f>
        <v>0</v>
      </c>
      <c r="AD166" s="14">
        <f>IF(AND(OR($D166="支出",$D166="振替",$D166="残高調整",$D166="貯金"),$C166="実施",$F166="妻現金"),$J166,0)</f>
        <v>0</v>
      </c>
      <c r="AE166" s="14">
        <f>IF(AND(OR($D166="収入",$D166="振替",$D166="残高調整",$D166="借入",$D166="貯金"),$C166="実施",$E166="夫銀行"),$J166,0)</f>
        <v>0</v>
      </c>
      <c r="AF166" s="14">
        <f>IF(AND(OR($D166="支出",$D166="振替",$D166="残高調整",$D166="貯金"),$C166="実施",$F166="夫銀行"),$J166,0)</f>
        <v>0</v>
      </c>
      <c r="AG166" s="14">
        <f>IF(AND(OR($D166="収入",$D166="振替",$D166="残高調整",$D166="借入",$D166="貯金"),$C166="実施",$E166="妻銀行"),$J166,0)</f>
        <v>0</v>
      </c>
      <c r="AH166" s="14">
        <f>IF(AND(OR($D166="支出",$D166="振替",$D166="残高調整",$D166="貯金"),$C166="実施",$F166="妻銀行"),$J166,0)</f>
        <v>0</v>
      </c>
      <c r="AI166" s="14">
        <f t="shared" si="22"/>
        <v>0</v>
      </c>
      <c r="AJ166" s="14">
        <f t="shared" si="23"/>
        <v>0</v>
      </c>
    </row>
    <row r="167" spans="1:36" x14ac:dyDescent="0.4">
      <c r="A167" s="22">
        <v>45226</v>
      </c>
      <c r="B167" s="13" t="str">
        <f t="shared" si="26"/>
        <v>金</v>
      </c>
      <c r="C167" s="13" t="s">
        <v>11</v>
      </c>
      <c r="D167" s="13" t="s">
        <v>25</v>
      </c>
      <c r="E167" s="4"/>
      <c r="F167" s="4" t="s">
        <v>28</v>
      </c>
      <c r="G167" s="4" t="s">
        <v>39</v>
      </c>
      <c r="H167" s="4" t="s">
        <v>28</v>
      </c>
      <c r="I167" s="4"/>
      <c r="J167" s="14">
        <v>20000</v>
      </c>
      <c r="K167" s="14">
        <f t="shared" si="31"/>
        <v>2048804</v>
      </c>
      <c r="L167" s="14">
        <f>L166+収支明細_完成!$Y167-収支明細_完成!$Z167</f>
        <v>1072804</v>
      </c>
      <c r="M167" s="14">
        <f t="shared" si="27"/>
        <v>0</v>
      </c>
      <c r="N167" s="14">
        <f t="shared" si="28"/>
        <v>0</v>
      </c>
      <c r="O167" s="14">
        <f>IF(AND(OR($D167="収入",$D167="振替",$D167="残高調整",$D167="借入",$D167="貯金"),$C167="予算",$E167="夫現金"),$J167,0)</f>
        <v>0</v>
      </c>
      <c r="P167" s="14">
        <f>IF(AND(OR($D167="支出",$D167="振替",$D167="残高調整",$D167="貯金"),$C167="予算",$F167="夫現金"),$J167,0)</f>
        <v>0</v>
      </c>
      <c r="Q167" s="14">
        <f>IF(AND(OR($D167="収入",$D167="振替",$D167="残高調整",$D167="借入",$D167="貯金"),$C167="予算",$E167="妻現金"),$J167,0)</f>
        <v>0</v>
      </c>
      <c r="R167" s="14">
        <f>IF(AND(OR($D167="支出",$D167="振替",$D167="残高調整",$D167="貯金"),$C167="予算",$F167="妻現金"),$J167,0)</f>
        <v>0</v>
      </c>
      <c r="S167" s="14">
        <f>IF(AND(OR($D167="収入",$D167="振替",$D167="残高調整",$D167="借入",$D167="貯金"),$C167="予算",$E167="夫銀行"),$J167,0)</f>
        <v>0</v>
      </c>
      <c r="T167" s="14">
        <f>IF(AND(OR($D167="支出",$D167="振替",$D167="残高調整",$D167="貯金"),$C167="予算",$F167="夫銀行"),$J167,0)</f>
        <v>0</v>
      </c>
      <c r="U167" s="14">
        <f>IF(AND(OR($D167="収入",$D167="振替",$D167="残高調整",$D167="借入",$D167="貯金"),$C167="予算",$E167="妻銀行"),$J167,0)</f>
        <v>0</v>
      </c>
      <c r="V167" s="14">
        <f>IF(AND(OR($D167="支出",$D167="振替",$D167="残高調整",$D167="貯金"),$C167="予算",$F167="妻銀行"),$J167,0)</f>
        <v>0</v>
      </c>
      <c r="W167" s="14">
        <f t="shared" si="24"/>
        <v>0</v>
      </c>
      <c r="X167" s="14">
        <f t="shared" si="25"/>
        <v>0</v>
      </c>
      <c r="Y167" s="14">
        <f t="shared" si="29"/>
        <v>0</v>
      </c>
      <c r="Z167" s="14">
        <f t="shared" si="30"/>
        <v>0</v>
      </c>
      <c r="AA167" s="14">
        <f>IF(AND(OR($D167="収入",$D167="振替",$D167="残高調整",$D167="借入",$D167="貯金"),$C167="実施",$E167="夫現金"),$J167,0)</f>
        <v>0</v>
      </c>
      <c r="AB167" s="14">
        <f>IF(AND(OR($D167="支出",$D167="振替",$D167="残高調整",$D167="貯金"),$C167="実施",$F167="夫現金"),$J167,0)</f>
        <v>0</v>
      </c>
      <c r="AC167" s="14">
        <f>IF(AND(OR($D167="収入",$D167="振替",$D167="残高調整",$D167="借入",$D167="貯金"),$C167="実施",$E167="妻現金"),$J167,0)</f>
        <v>0</v>
      </c>
      <c r="AD167" s="14">
        <f>IF(AND(OR($D167="支出",$D167="振替",$D167="残高調整",$D167="貯金"),$C167="実施",$F167="妻現金"),$J167,0)</f>
        <v>0</v>
      </c>
      <c r="AE167" s="14">
        <f>IF(AND(OR($D167="収入",$D167="振替",$D167="残高調整",$D167="借入",$D167="貯金"),$C167="実施",$E167="夫銀行"),$J167,0)</f>
        <v>0</v>
      </c>
      <c r="AF167" s="14">
        <f>IF(AND(OR($D167="支出",$D167="振替",$D167="残高調整",$D167="貯金"),$C167="実施",$F167="夫銀行"),$J167,0)</f>
        <v>0</v>
      </c>
      <c r="AG167" s="14">
        <f>IF(AND(OR($D167="収入",$D167="振替",$D167="残高調整",$D167="借入",$D167="貯金"),$C167="実施",$E167="妻銀行"),$J167,0)</f>
        <v>0</v>
      </c>
      <c r="AH167" s="14">
        <f>IF(AND(OR($D167="支出",$D167="振替",$D167="残高調整",$D167="貯金"),$C167="実施",$F167="妻銀行"),$J167,0)</f>
        <v>0</v>
      </c>
      <c r="AI167" s="14">
        <f t="shared" si="22"/>
        <v>0</v>
      </c>
      <c r="AJ167" s="14">
        <f t="shared" si="23"/>
        <v>0</v>
      </c>
    </row>
    <row r="168" spans="1:36" x14ac:dyDescent="0.4">
      <c r="A168" s="22">
        <v>45230</v>
      </c>
      <c r="B168" s="13" t="str">
        <f t="shared" si="26"/>
        <v>火</v>
      </c>
      <c r="C168" s="13" t="s">
        <v>11</v>
      </c>
      <c r="D168" s="13" t="s">
        <v>24</v>
      </c>
      <c r="E168" s="4" t="s">
        <v>160</v>
      </c>
      <c r="F168" s="4"/>
      <c r="G168" s="4" t="s">
        <v>30</v>
      </c>
      <c r="H168" s="4" t="s">
        <v>170</v>
      </c>
      <c r="I168" s="4"/>
      <c r="J168" s="14">
        <v>70000</v>
      </c>
      <c r="K168" s="14">
        <f t="shared" si="31"/>
        <v>2118804</v>
      </c>
      <c r="L168" s="14">
        <f>L167+収支明細_完成!$Y168-収支明細_完成!$Z168</f>
        <v>1072804</v>
      </c>
      <c r="M168" s="14">
        <f t="shared" si="27"/>
        <v>70000</v>
      </c>
      <c r="N168" s="14">
        <f t="shared" si="28"/>
        <v>0</v>
      </c>
      <c r="O168" s="14">
        <f>IF(AND(OR($D168="収入",$D168="振替",$D168="残高調整",$D168="借入",$D168="貯金"),$C168="予算",$E168="夫現金"),$J168,0)</f>
        <v>0</v>
      </c>
      <c r="P168" s="14">
        <f>IF(AND(OR($D168="支出",$D168="振替",$D168="残高調整",$D168="貯金"),$C168="予算",$F168="夫現金"),$J168,0)</f>
        <v>0</v>
      </c>
      <c r="Q168" s="14">
        <f>IF(AND(OR($D168="収入",$D168="振替",$D168="残高調整",$D168="借入",$D168="貯金"),$C168="予算",$E168="妻現金"),$J168,0)</f>
        <v>0</v>
      </c>
      <c r="R168" s="14">
        <f>IF(AND(OR($D168="支出",$D168="振替",$D168="残高調整",$D168="貯金"),$C168="予算",$F168="妻現金"),$J168,0)</f>
        <v>0</v>
      </c>
      <c r="S168" s="14">
        <f>IF(AND(OR($D168="収入",$D168="振替",$D168="残高調整",$D168="借入",$D168="貯金"),$C168="予算",$E168="夫銀行"),$J168,0)</f>
        <v>0</v>
      </c>
      <c r="T168" s="14">
        <f>IF(AND(OR($D168="支出",$D168="振替",$D168="残高調整",$D168="貯金"),$C168="予算",$F168="夫銀行"),$J168,0)</f>
        <v>0</v>
      </c>
      <c r="U168" s="14">
        <f>IF(AND(OR($D168="収入",$D168="振替",$D168="残高調整",$D168="借入",$D168="貯金"),$C168="予算",$E168="妻銀行"),$J168,0)</f>
        <v>70000</v>
      </c>
      <c r="V168" s="14">
        <f>IF(AND(OR($D168="支出",$D168="振替",$D168="残高調整",$D168="貯金"),$C168="予算",$F168="妻銀行"),$J168,0)</f>
        <v>0</v>
      </c>
      <c r="W168" s="14">
        <f t="shared" si="24"/>
        <v>0</v>
      </c>
      <c r="X168" s="14">
        <f t="shared" si="25"/>
        <v>0</v>
      </c>
      <c r="Y168" s="14">
        <f t="shared" si="29"/>
        <v>0</v>
      </c>
      <c r="Z168" s="14">
        <f t="shared" si="30"/>
        <v>0</v>
      </c>
      <c r="AA168" s="14">
        <f>IF(AND(OR($D168="収入",$D168="振替",$D168="残高調整",$D168="借入",$D168="貯金"),$C168="実施",$E168="夫現金"),$J168,0)</f>
        <v>0</v>
      </c>
      <c r="AB168" s="14">
        <f>IF(AND(OR($D168="支出",$D168="振替",$D168="残高調整",$D168="貯金"),$C168="実施",$F168="夫現金"),$J168,0)</f>
        <v>0</v>
      </c>
      <c r="AC168" s="14">
        <f>IF(AND(OR($D168="収入",$D168="振替",$D168="残高調整",$D168="借入",$D168="貯金"),$C168="実施",$E168="妻現金"),$J168,0)</f>
        <v>0</v>
      </c>
      <c r="AD168" s="14">
        <f>IF(AND(OR($D168="支出",$D168="振替",$D168="残高調整",$D168="貯金"),$C168="実施",$F168="妻現金"),$J168,0)</f>
        <v>0</v>
      </c>
      <c r="AE168" s="14">
        <f>IF(AND(OR($D168="収入",$D168="振替",$D168="残高調整",$D168="借入",$D168="貯金"),$C168="実施",$E168="夫銀行"),$J168,0)</f>
        <v>0</v>
      </c>
      <c r="AF168" s="14">
        <f>IF(AND(OR($D168="支出",$D168="振替",$D168="残高調整",$D168="貯金"),$C168="実施",$F168="夫銀行"),$J168,0)</f>
        <v>0</v>
      </c>
      <c r="AG168" s="14">
        <f>IF(AND(OR($D168="収入",$D168="振替",$D168="残高調整",$D168="借入",$D168="貯金"),$C168="実施",$E168="妻銀行"),$J168,0)</f>
        <v>0</v>
      </c>
      <c r="AH168" s="14">
        <f>IF(AND(OR($D168="支出",$D168="振替",$D168="残高調整",$D168="貯金"),$C168="実施",$F168="妻銀行"),$J168,0)</f>
        <v>0</v>
      </c>
      <c r="AI168" s="14">
        <f t="shared" si="22"/>
        <v>0</v>
      </c>
      <c r="AJ168" s="14">
        <f t="shared" si="23"/>
        <v>0</v>
      </c>
    </row>
    <row r="169" spans="1:36" x14ac:dyDescent="0.4">
      <c r="A169" s="22">
        <v>45230</v>
      </c>
      <c r="B169" s="13" t="str">
        <f t="shared" si="26"/>
        <v>火</v>
      </c>
      <c r="C169" s="13" t="s">
        <v>11</v>
      </c>
      <c r="D169" s="13" t="s">
        <v>25</v>
      </c>
      <c r="E169" s="4"/>
      <c r="F169" s="4" t="s">
        <v>145</v>
      </c>
      <c r="G169" s="4" t="s">
        <v>36</v>
      </c>
      <c r="H169" s="4" t="s">
        <v>105</v>
      </c>
      <c r="I169" s="4"/>
      <c r="J169" s="14">
        <v>10000</v>
      </c>
      <c r="K169" s="14">
        <f t="shared" si="31"/>
        <v>2108804</v>
      </c>
      <c r="L169" s="14">
        <f>L168+収支明細_完成!$Y169-収支明細_完成!$Z169</f>
        <v>1072804</v>
      </c>
      <c r="M169" s="14">
        <f t="shared" si="27"/>
        <v>0</v>
      </c>
      <c r="N169" s="14">
        <f t="shared" si="28"/>
        <v>10000</v>
      </c>
      <c r="O169" s="14">
        <f>IF(AND(OR($D169="収入",$D169="振替",$D169="残高調整",$D169="借入",$D169="貯金"),$C169="予算",$E169="夫現金"),$J169,0)</f>
        <v>0</v>
      </c>
      <c r="P169" s="14">
        <f>IF(AND(OR($D169="支出",$D169="振替",$D169="残高調整",$D169="貯金"),$C169="予算",$F169="夫現金"),$J169,0)</f>
        <v>0</v>
      </c>
      <c r="Q169" s="14">
        <f>IF(AND(OR($D169="収入",$D169="振替",$D169="残高調整",$D169="借入",$D169="貯金"),$C169="予算",$E169="妻現金"),$J169,0)</f>
        <v>0</v>
      </c>
      <c r="R169" s="14">
        <f>IF(AND(OR($D169="支出",$D169="振替",$D169="残高調整",$D169="貯金"),$C169="予算",$F169="妻現金"),$J169,0)</f>
        <v>0</v>
      </c>
      <c r="S169" s="14">
        <f>IF(AND(OR($D169="収入",$D169="振替",$D169="残高調整",$D169="借入",$D169="貯金"),$C169="予算",$E169="夫銀行"),$J169,0)</f>
        <v>0</v>
      </c>
      <c r="T169" s="14">
        <f>IF(AND(OR($D169="支出",$D169="振替",$D169="残高調整",$D169="貯金"),$C169="予算",$F169="夫銀行"),$J169,0)</f>
        <v>10000</v>
      </c>
      <c r="U169" s="14">
        <f>IF(AND(OR($D169="収入",$D169="振替",$D169="残高調整",$D169="借入",$D169="貯金"),$C169="予算",$E169="妻銀行"),$J169,0)</f>
        <v>0</v>
      </c>
      <c r="V169" s="14">
        <f>IF(AND(OR($D169="支出",$D169="振替",$D169="残高調整",$D169="貯金"),$C169="予算",$F169="妻銀行"),$J169,0)</f>
        <v>0</v>
      </c>
      <c r="W169" s="14">
        <f t="shared" si="24"/>
        <v>0</v>
      </c>
      <c r="X169" s="14">
        <f t="shared" si="25"/>
        <v>0</v>
      </c>
      <c r="Y169" s="14">
        <f t="shared" si="29"/>
        <v>0</v>
      </c>
      <c r="Z169" s="14">
        <f t="shared" si="30"/>
        <v>0</v>
      </c>
      <c r="AA169" s="14">
        <f>IF(AND(OR($D169="収入",$D169="振替",$D169="残高調整",$D169="借入",$D169="貯金"),$C169="実施",$E169="夫現金"),$J169,0)</f>
        <v>0</v>
      </c>
      <c r="AB169" s="14">
        <f>IF(AND(OR($D169="支出",$D169="振替",$D169="残高調整",$D169="貯金"),$C169="実施",$F169="夫現金"),$J169,0)</f>
        <v>0</v>
      </c>
      <c r="AC169" s="14">
        <f>IF(AND(OR($D169="収入",$D169="振替",$D169="残高調整",$D169="借入",$D169="貯金"),$C169="実施",$E169="妻現金"),$J169,0)</f>
        <v>0</v>
      </c>
      <c r="AD169" s="14">
        <f>IF(AND(OR($D169="支出",$D169="振替",$D169="残高調整",$D169="貯金"),$C169="実施",$F169="妻現金"),$J169,0)</f>
        <v>0</v>
      </c>
      <c r="AE169" s="14">
        <f>IF(AND(OR($D169="収入",$D169="振替",$D169="残高調整",$D169="借入",$D169="貯金"),$C169="実施",$E169="夫銀行"),$J169,0)</f>
        <v>0</v>
      </c>
      <c r="AF169" s="14">
        <f>IF(AND(OR($D169="支出",$D169="振替",$D169="残高調整",$D169="貯金"),$C169="実施",$F169="夫銀行"),$J169,0)</f>
        <v>0</v>
      </c>
      <c r="AG169" s="14">
        <f>IF(AND(OR($D169="収入",$D169="振替",$D169="残高調整",$D169="借入",$D169="貯金"),$C169="実施",$E169="妻銀行"),$J169,0)</f>
        <v>0</v>
      </c>
      <c r="AH169" s="14">
        <f>IF(AND(OR($D169="支出",$D169="振替",$D169="残高調整",$D169="貯金"),$C169="実施",$F169="妻銀行"),$J169,0)</f>
        <v>0</v>
      </c>
      <c r="AI169" s="14">
        <f t="shared" si="22"/>
        <v>0</v>
      </c>
      <c r="AJ169" s="14">
        <f t="shared" si="23"/>
        <v>0</v>
      </c>
    </row>
    <row r="170" spans="1:36" x14ac:dyDescent="0.4">
      <c r="A170" s="22">
        <v>45230</v>
      </c>
      <c r="B170" s="13" t="str">
        <f t="shared" si="26"/>
        <v>火</v>
      </c>
      <c r="C170" s="13" t="s">
        <v>11</v>
      </c>
      <c r="D170" s="13" t="s">
        <v>25</v>
      </c>
      <c r="E170" s="4"/>
      <c r="F170" s="4" t="s">
        <v>145</v>
      </c>
      <c r="G170" s="4" t="s">
        <v>35</v>
      </c>
      <c r="H170" s="4" t="s">
        <v>106</v>
      </c>
      <c r="I170" s="4"/>
      <c r="J170" s="14">
        <v>20000</v>
      </c>
      <c r="K170" s="14">
        <f t="shared" si="31"/>
        <v>2088804</v>
      </c>
      <c r="L170" s="14">
        <f>L169+収支明細_完成!$Y170-収支明細_完成!$Z170</f>
        <v>1072804</v>
      </c>
      <c r="M170" s="14">
        <f t="shared" si="27"/>
        <v>0</v>
      </c>
      <c r="N170" s="14">
        <f t="shared" si="28"/>
        <v>20000</v>
      </c>
      <c r="O170" s="14">
        <f>IF(AND(OR($D170="収入",$D170="振替",$D170="残高調整",$D170="借入",$D170="貯金"),$C170="予算",$E170="夫現金"),$J170,0)</f>
        <v>0</v>
      </c>
      <c r="P170" s="14">
        <f>IF(AND(OR($D170="支出",$D170="振替",$D170="残高調整",$D170="貯金"),$C170="予算",$F170="夫現金"),$J170,0)</f>
        <v>0</v>
      </c>
      <c r="Q170" s="14">
        <f>IF(AND(OR($D170="収入",$D170="振替",$D170="残高調整",$D170="借入",$D170="貯金"),$C170="予算",$E170="妻現金"),$J170,0)</f>
        <v>0</v>
      </c>
      <c r="R170" s="14">
        <f>IF(AND(OR($D170="支出",$D170="振替",$D170="残高調整",$D170="貯金"),$C170="予算",$F170="妻現金"),$J170,0)</f>
        <v>0</v>
      </c>
      <c r="S170" s="14">
        <f>IF(AND(OR($D170="収入",$D170="振替",$D170="残高調整",$D170="借入",$D170="貯金"),$C170="予算",$E170="夫銀行"),$J170,0)</f>
        <v>0</v>
      </c>
      <c r="T170" s="14">
        <f>IF(AND(OR($D170="支出",$D170="振替",$D170="残高調整",$D170="貯金"),$C170="予算",$F170="夫銀行"),$J170,0)</f>
        <v>20000</v>
      </c>
      <c r="U170" s="14">
        <f>IF(AND(OR($D170="収入",$D170="振替",$D170="残高調整",$D170="借入",$D170="貯金"),$C170="予算",$E170="妻銀行"),$J170,0)</f>
        <v>0</v>
      </c>
      <c r="V170" s="14">
        <f>IF(AND(OR($D170="支出",$D170="振替",$D170="残高調整",$D170="貯金"),$C170="予算",$F170="妻銀行"),$J170,0)</f>
        <v>0</v>
      </c>
      <c r="W170" s="14">
        <f t="shared" si="24"/>
        <v>0</v>
      </c>
      <c r="X170" s="14">
        <f t="shared" si="25"/>
        <v>0</v>
      </c>
      <c r="Y170" s="14">
        <f t="shared" si="29"/>
        <v>0</v>
      </c>
      <c r="Z170" s="14">
        <f t="shared" si="30"/>
        <v>0</v>
      </c>
      <c r="AA170" s="14">
        <f>IF(AND(OR($D170="収入",$D170="振替",$D170="残高調整",$D170="借入",$D170="貯金"),$C170="実施",$E170="夫現金"),$J170,0)</f>
        <v>0</v>
      </c>
      <c r="AB170" s="14">
        <f>IF(AND(OR($D170="支出",$D170="振替",$D170="残高調整",$D170="貯金"),$C170="実施",$F170="夫現金"),$J170,0)</f>
        <v>0</v>
      </c>
      <c r="AC170" s="14">
        <f>IF(AND(OR($D170="収入",$D170="振替",$D170="残高調整",$D170="借入",$D170="貯金"),$C170="実施",$E170="妻現金"),$J170,0)</f>
        <v>0</v>
      </c>
      <c r="AD170" s="14">
        <f>IF(AND(OR($D170="支出",$D170="振替",$D170="残高調整",$D170="貯金"),$C170="実施",$F170="妻現金"),$J170,0)</f>
        <v>0</v>
      </c>
      <c r="AE170" s="14">
        <f>IF(AND(OR($D170="収入",$D170="振替",$D170="残高調整",$D170="借入",$D170="貯金"),$C170="実施",$E170="夫銀行"),$J170,0)</f>
        <v>0</v>
      </c>
      <c r="AF170" s="14">
        <f>IF(AND(OR($D170="支出",$D170="振替",$D170="残高調整",$D170="貯金"),$C170="実施",$F170="夫銀行"),$J170,0)</f>
        <v>0</v>
      </c>
      <c r="AG170" s="14">
        <f>IF(AND(OR($D170="収入",$D170="振替",$D170="残高調整",$D170="借入",$D170="貯金"),$C170="実施",$E170="妻銀行"),$J170,0)</f>
        <v>0</v>
      </c>
      <c r="AH170" s="14">
        <f>IF(AND(OR($D170="支出",$D170="振替",$D170="残高調整",$D170="貯金"),$C170="実施",$F170="妻銀行"),$J170,0)</f>
        <v>0</v>
      </c>
      <c r="AI170" s="14">
        <f t="shared" si="22"/>
        <v>0</v>
      </c>
      <c r="AJ170" s="14">
        <f t="shared" si="23"/>
        <v>0</v>
      </c>
    </row>
    <row r="171" spans="1:36" x14ac:dyDescent="0.4">
      <c r="A171" s="22">
        <v>45230</v>
      </c>
      <c r="B171" s="13" t="str">
        <f t="shared" si="26"/>
        <v>火</v>
      </c>
      <c r="C171" s="13" t="s">
        <v>11</v>
      </c>
      <c r="D171" s="13" t="s">
        <v>25</v>
      </c>
      <c r="E171" s="4"/>
      <c r="F171" s="4" t="s">
        <v>145</v>
      </c>
      <c r="G171" s="4" t="s">
        <v>35</v>
      </c>
      <c r="H171" s="4" t="s">
        <v>58</v>
      </c>
      <c r="I171" s="4"/>
      <c r="J171" s="14">
        <v>6000</v>
      </c>
      <c r="K171" s="14">
        <f t="shared" si="31"/>
        <v>2082804</v>
      </c>
      <c r="L171" s="14">
        <f>L170+収支明細_完成!$Y171-収支明細_完成!$Z171</f>
        <v>1072804</v>
      </c>
      <c r="M171" s="14">
        <f t="shared" si="27"/>
        <v>0</v>
      </c>
      <c r="N171" s="14">
        <f t="shared" si="28"/>
        <v>6000</v>
      </c>
      <c r="O171" s="14">
        <f>IF(AND(OR($D171="収入",$D171="振替",$D171="残高調整",$D171="借入",$D171="貯金"),$C171="予算",$E171="夫現金"),$J171,0)</f>
        <v>0</v>
      </c>
      <c r="P171" s="14">
        <f>IF(AND(OR($D171="支出",$D171="振替",$D171="残高調整",$D171="貯金"),$C171="予算",$F171="夫現金"),$J171,0)</f>
        <v>0</v>
      </c>
      <c r="Q171" s="14">
        <f>IF(AND(OR($D171="収入",$D171="振替",$D171="残高調整",$D171="借入",$D171="貯金"),$C171="予算",$E171="妻現金"),$J171,0)</f>
        <v>0</v>
      </c>
      <c r="R171" s="14">
        <f>IF(AND(OR($D171="支出",$D171="振替",$D171="残高調整",$D171="貯金"),$C171="予算",$F171="妻現金"),$J171,0)</f>
        <v>0</v>
      </c>
      <c r="S171" s="14">
        <f>IF(AND(OR($D171="収入",$D171="振替",$D171="残高調整",$D171="借入",$D171="貯金"),$C171="予算",$E171="夫銀行"),$J171,0)</f>
        <v>0</v>
      </c>
      <c r="T171" s="14">
        <f>IF(AND(OR($D171="支出",$D171="振替",$D171="残高調整",$D171="貯金"),$C171="予算",$F171="夫銀行"),$J171,0)</f>
        <v>6000</v>
      </c>
      <c r="U171" s="14">
        <f>IF(AND(OR($D171="収入",$D171="振替",$D171="残高調整",$D171="借入",$D171="貯金"),$C171="予算",$E171="妻銀行"),$J171,0)</f>
        <v>0</v>
      </c>
      <c r="V171" s="14">
        <f>IF(AND(OR($D171="支出",$D171="振替",$D171="残高調整",$D171="貯金"),$C171="予算",$F171="妻銀行"),$J171,0)</f>
        <v>0</v>
      </c>
      <c r="W171" s="14">
        <f t="shared" si="24"/>
        <v>0</v>
      </c>
      <c r="X171" s="14">
        <f t="shared" si="25"/>
        <v>0</v>
      </c>
      <c r="Y171" s="14">
        <f t="shared" si="29"/>
        <v>0</v>
      </c>
      <c r="Z171" s="14">
        <f t="shared" si="30"/>
        <v>0</v>
      </c>
      <c r="AA171" s="14">
        <f>IF(AND(OR($D171="収入",$D171="振替",$D171="残高調整",$D171="借入",$D171="貯金"),$C171="実施",$E171="夫現金"),$J171,0)</f>
        <v>0</v>
      </c>
      <c r="AB171" s="14">
        <f>IF(AND(OR($D171="支出",$D171="振替",$D171="残高調整",$D171="貯金"),$C171="実施",$F171="夫現金"),$J171,0)</f>
        <v>0</v>
      </c>
      <c r="AC171" s="14">
        <f>IF(AND(OR($D171="収入",$D171="振替",$D171="残高調整",$D171="借入",$D171="貯金"),$C171="実施",$E171="妻現金"),$J171,0)</f>
        <v>0</v>
      </c>
      <c r="AD171" s="14">
        <f>IF(AND(OR($D171="支出",$D171="振替",$D171="残高調整",$D171="貯金"),$C171="実施",$F171="妻現金"),$J171,0)</f>
        <v>0</v>
      </c>
      <c r="AE171" s="14">
        <f>IF(AND(OR($D171="収入",$D171="振替",$D171="残高調整",$D171="借入",$D171="貯金"),$C171="実施",$E171="夫銀行"),$J171,0)</f>
        <v>0</v>
      </c>
      <c r="AF171" s="14">
        <f>IF(AND(OR($D171="支出",$D171="振替",$D171="残高調整",$D171="貯金"),$C171="実施",$F171="夫銀行"),$J171,0)</f>
        <v>0</v>
      </c>
      <c r="AG171" s="14">
        <f>IF(AND(OR($D171="収入",$D171="振替",$D171="残高調整",$D171="借入",$D171="貯金"),$C171="実施",$E171="妻銀行"),$J171,0)</f>
        <v>0</v>
      </c>
      <c r="AH171" s="14">
        <f>IF(AND(OR($D171="支出",$D171="振替",$D171="残高調整",$D171="貯金"),$C171="実施",$F171="妻銀行"),$J171,0)</f>
        <v>0</v>
      </c>
      <c r="AI171" s="14">
        <f t="shared" si="22"/>
        <v>0</v>
      </c>
      <c r="AJ171" s="14">
        <f t="shared" si="23"/>
        <v>0</v>
      </c>
    </row>
    <row r="172" spans="1:36" x14ac:dyDescent="0.4">
      <c r="A172" s="22">
        <v>45230</v>
      </c>
      <c r="B172" s="13" t="str">
        <f t="shared" si="26"/>
        <v>火</v>
      </c>
      <c r="C172" s="13" t="s">
        <v>11</v>
      </c>
      <c r="D172" s="13" t="s">
        <v>25</v>
      </c>
      <c r="E172" s="4"/>
      <c r="F172" s="4" t="s">
        <v>145</v>
      </c>
      <c r="G172" s="4" t="s">
        <v>35</v>
      </c>
      <c r="H172" s="4" t="s">
        <v>107</v>
      </c>
      <c r="I172" s="4"/>
      <c r="J172" s="14">
        <v>8000</v>
      </c>
      <c r="K172" s="14">
        <f t="shared" si="31"/>
        <v>2074804</v>
      </c>
      <c r="L172" s="14">
        <f>L171+収支明細_完成!$Y172-収支明細_完成!$Z172</f>
        <v>1072804</v>
      </c>
      <c r="M172" s="14">
        <f t="shared" si="27"/>
        <v>0</v>
      </c>
      <c r="N172" s="14">
        <f t="shared" si="28"/>
        <v>8000</v>
      </c>
      <c r="O172" s="14">
        <f>IF(AND(OR($D172="収入",$D172="振替",$D172="残高調整",$D172="借入",$D172="貯金"),$C172="予算",$E172="夫現金"),$J172,0)</f>
        <v>0</v>
      </c>
      <c r="P172" s="14">
        <f>IF(AND(OR($D172="支出",$D172="振替",$D172="残高調整",$D172="貯金"),$C172="予算",$F172="夫現金"),$J172,0)</f>
        <v>0</v>
      </c>
      <c r="Q172" s="14">
        <f>IF(AND(OR($D172="収入",$D172="振替",$D172="残高調整",$D172="借入",$D172="貯金"),$C172="予算",$E172="妻現金"),$J172,0)</f>
        <v>0</v>
      </c>
      <c r="R172" s="14">
        <f>IF(AND(OR($D172="支出",$D172="振替",$D172="残高調整",$D172="貯金"),$C172="予算",$F172="妻現金"),$J172,0)</f>
        <v>0</v>
      </c>
      <c r="S172" s="14">
        <f>IF(AND(OR($D172="収入",$D172="振替",$D172="残高調整",$D172="借入",$D172="貯金"),$C172="予算",$E172="夫銀行"),$J172,0)</f>
        <v>0</v>
      </c>
      <c r="T172" s="14">
        <f>IF(AND(OR($D172="支出",$D172="振替",$D172="残高調整",$D172="貯金"),$C172="予算",$F172="夫銀行"),$J172,0)</f>
        <v>8000</v>
      </c>
      <c r="U172" s="14">
        <f>IF(AND(OR($D172="収入",$D172="振替",$D172="残高調整",$D172="借入",$D172="貯金"),$C172="予算",$E172="妻銀行"),$J172,0)</f>
        <v>0</v>
      </c>
      <c r="V172" s="14">
        <f>IF(AND(OR($D172="支出",$D172="振替",$D172="残高調整",$D172="貯金"),$C172="予算",$F172="妻銀行"),$J172,0)</f>
        <v>0</v>
      </c>
      <c r="W172" s="14">
        <f t="shared" si="24"/>
        <v>0</v>
      </c>
      <c r="X172" s="14">
        <f t="shared" si="25"/>
        <v>0</v>
      </c>
      <c r="Y172" s="14">
        <f t="shared" si="29"/>
        <v>0</v>
      </c>
      <c r="Z172" s="14">
        <f t="shared" si="30"/>
        <v>0</v>
      </c>
      <c r="AA172" s="14">
        <f>IF(AND(OR($D172="収入",$D172="振替",$D172="残高調整",$D172="借入",$D172="貯金"),$C172="実施",$E172="夫現金"),$J172,0)</f>
        <v>0</v>
      </c>
      <c r="AB172" s="14">
        <f>IF(AND(OR($D172="支出",$D172="振替",$D172="残高調整",$D172="貯金"),$C172="実施",$F172="夫現金"),$J172,0)</f>
        <v>0</v>
      </c>
      <c r="AC172" s="14">
        <f>IF(AND(OR($D172="収入",$D172="振替",$D172="残高調整",$D172="借入",$D172="貯金"),$C172="実施",$E172="妻現金"),$J172,0)</f>
        <v>0</v>
      </c>
      <c r="AD172" s="14">
        <f>IF(AND(OR($D172="支出",$D172="振替",$D172="残高調整",$D172="貯金"),$C172="実施",$F172="妻現金"),$J172,0)</f>
        <v>0</v>
      </c>
      <c r="AE172" s="14">
        <f>IF(AND(OR($D172="収入",$D172="振替",$D172="残高調整",$D172="借入",$D172="貯金"),$C172="実施",$E172="夫銀行"),$J172,0)</f>
        <v>0</v>
      </c>
      <c r="AF172" s="14">
        <f>IF(AND(OR($D172="支出",$D172="振替",$D172="残高調整",$D172="貯金"),$C172="実施",$F172="夫銀行"),$J172,0)</f>
        <v>0</v>
      </c>
      <c r="AG172" s="14">
        <f>IF(AND(OR($D172="収入",$D172="振替",$D172="残高調整",$D172="借入",$D172="貯金"),$C172="実施",$E172="妻銀行"),$J172,0)</f>
        <v>0</v>
      </c>
      <c r="AH172" s="14">
        <f>IF(AND(OR($D172="支出",$D172="振替",$D172="残高調整",$D172="貯金"),$C172="実施",$F172="妻銀行"),$J172,0)</f>
        <v>0</v>
      </c>
      <c r="AI172" s="14">
        <f t="shared" si="22"/>
        <v>0</v>
      </c>
      <c r="AJ172" s="14">
        <f t="shared" si="23"/>
        <v>0</v>
      </c>
    </row>
    <row r="173" spans="1:36" x14ac:dyDescent="0.4">
      <c r="A173" s="22">
        <v>45230</v>
      </c>
      <c r="B173" s="13" t="str">
        <f t="shared" si="26"/>
        <v>火</v>
      </c>
      <c r="C173" s="13" t="s">
        <v>11</v>
      </c>
      <c r="D173" s="13" t="s">
        <v>25</v>
      </c>
      <c r="E173" s="4"/>
      <c r="F173" s="4" t="s">
        <v>145</v>
      </c>
      <c r="G173" s="4" t="s">
        <v>40</v>
      </c>
      <c r="H173" s="4" t="s">
        <v>108</v>
      </c>
      <c r="I173" s="4"/>
      <c r="J173" s="14">
        <v>100000</v>
      </c>
      <c r="K173" s="14">
        <f t="shared" si="31"/>
        <v>1974804</v>
      </c>
      <c r="L173" s="14">
        <f>L172+収支明細_完成!$Y173-収支明細_完成!$Z173</f>
        <v>1072804</v>
      </c>
      <c r="M173" s="14">
        <f t="shared" si="27"/>
        <v>0</v>
      </c>
      <c r="N173" s="14">
        <f t="shared" si="28"/>
        <v>100000</v>
      </c>
      <c r="O173" s="14">
        <f>IF(AND(OR($D173="収入",$D173="振替",$D173="残高調整",$D173="借入",$D173="貯金"),$C173="予算",$E173="夫現金"),$J173,0)</f>
        <v>0</v>
      </c>
      <c r="P173" s="14">
        <f>IF(AND(OR($D173="支出",$D173="振替",$D173="残高調整",$D173="貯金"),$C173="予算",$F173="夫現金"),$J173,0)</f>
        <v>0</v>
      </c>
      <c r="Q173" s="14">
        <f>IF(AND(OR($D173="収入",$D173="振替",$D173="残高調整",$D173="借入",$D173="貯金"),$C173="予算",$E173="妻現金"),$J173,0)</f>
        <v>0</v>
      </c>
      <c r="R173" s="14">
        <f>IF(AND(OR($D173="支出",$D173="振替",$D173="残高調整",$D173="貯金"),$C173="予算",$F173="妻現金"),$J173,0)</f>
        <v>0</v>
      </c>
      <c r="S173" s="14">
        <f>IF(AND(OR($D173="収入",$D173="振替",$D173="残高調整",$D173="借入",$D173="貯金"),$C173="予算",$E173="夫銀行"),$J173,0)</f>
        <v>0</v>
      </c>
      <c r="T173" s="14">
        <f>IF(AND(OR($D173="支出",$D173="振替",$D173="残高調整",$D173="貯金"),$C173="予算",$F173="夫銀行"),$J173,0)</f>
        <v>100000</v>
      </c>
      <c r="U173" s="14">
        <f>IF(AND(OR($D173="収入",$D173="振替",$D173="残高調整",$D173="借入",$D173="貯金"),$C173="予算",$E173="妻銀行"),$J173,0)</f>
        <v>0</v>
      </c>
      <c r="V173" s="14">
        <f>IF(AND(OR($D173="支出",$D173="振替",$D173="残高調整",$D173="貯金"),$C173="予算",$F173="妻銀行"),$J173,0)</f>
        <v>0</v>
      </c>
      <c r="W173" s="14">
        <f t="shared" si="24"/>
        <v>0</v>
      </c>
      <c r="X173" s="14">
        <f t="shared" si="25"/>
        <v>0</v>
      </c>
      <c r="Y173" s="14">
        <f t="shared" si="29"/>
        <v>0</v>
      </c>
      <c r="Z173" s="14">
        <f t="shared" si="30"/>
        <v>0</v>
      </c>
      <c r="AA173" s="14">
        <f>IF(AND(OR($D173="収入",$D173="振替",$D173="残高調整",$D173="借入",$D173="貯金"),$C173="実施",$E173="夫現金"),$J173,0)</f>
        <v>0</v>
      </c>
      <c r="AB173" s="14">
        <f>IF(AND(OR($D173="支出",$D173="振替",$D173="残高調整",$D173="貯金"),$C173="実施",$F173="夫現金"),$J173,0)</f>
        <v>0</v>
      </c>
      <c r="AC173" s="14">
        <f>IF(AND(OR($D173="収入",$D173="振替",$D173="残高調整",$D173="借入",$D173="貯金"),$C173="実施",$E173="妻現金"),$J173,0)</f>
        <v>0</v>
      </c>
      <c r="AD173" s="14">
        <f>IF(AND(OR($D173="支出",$D173="振替",$D173="残高調整",$D173="貯金"),$C173="実施",$F173="妻現金"),$J173,0)</f>
        <v>0</v>
      </c>
      <c r="AE173" s="14">
        <f>IF(AND(OR($D173="収入",$D173="振替",$D173="残高調整",$D173="借入",$D173="貯金"),$C173="実施",$E173="夫銀行"),$J173,0)</f>
        <v>0</v>
      </c>
      <c r="AF173" s="14">
        <f>IF(AND(OR($D173="支出",$D173="振替",$D173="残高調整",$D173="貯金"),$C173="実施",$F173="夫銀行"),$J173,0)</f>
        <v>0</v>
      </c>
      <c r="AG173" s="14">
        <f>IF(AND(OR($D173="収入",$D173="振替",$D173="残高調整",$D173="借入",$D173="貯金"),$C173="実施",$E173="妻銀行"),$J173,0)</f>
        <v>0</v>
      </c>
      <c r="AH173" s="14">
        <f>IF(AND(OR($D173="支出",$D173="振替",$D173="残高調整",$D173="貯金"),$C173="実施",$F173="妻銀行"),$J173,0)</f>
        <v>0</v>
      </c>
      <c r="AI173" s="14">
        <f t="shared" si="22"/>
        <v>0</v>
      </c>
      <c r="AJ173" s="14">
        <f t="shared" si="23"/>
        <v>0</v>
      </c>
    </row>
    <row r="174" spans="1:36" x14ac:dyDescent="0.4">
      <c r="A174" s="22">
        <v>45230</v>
      </c>
      <c r="B174" s="13" t="str">
        <f t="shared" si="26"/>
        <v>火</v>
      </c>
      <c r="C174" s="13" t="s">
        <v>11</v>
      </c>
      <c r="D174" s="13" t="s">
        <v>15</v>
      </c>
      <c r="E174" s="4" t="s">
        <v>15</v>
      </c>
      <c r="F174" s="4" t="s">
        <v>145</v>
      </c>
      <c r="G174" s="4" t="s">
        <v>15</v>
      </c>
      <c r="H174" s="4"/>
      <c r="I174" s="4"/>
      <c r="J174" s="14">
        <v>50000</v>
      </c>
      <c r="K174" s="14">
        <f t="shared" si="31"/>
        <v>1974804</v>
      </c>
      <c r="L174" s="14">
        <f>L173+収支明細_完成!$Y174-収支明細_完成!$Z174</f>
        <v>1072804</v>
      </c>
      <c r="M174" s="14">
        <f t="shared" si="27"/>
        <v>50000</v>
      </c>
      <c r="N174" s="14">
        <f t="shared" si="28"/>
        <v>50000</v>
      </c>
      <c r="O174" s="14">
        <f>IF(AND(OR($D174="収入",$D174="振替",$D174="残高調整",$D174="借入",$D174="貯金"),$C174="予算",$E174="夫現金"),$J174,0)</f>
        <v>0</v>
      </c>
      <c r="P174" s="14">
        <f>IF(AND(OR($D174="支出",$D174="振替",$D174="残高調整",$D174="貯金"),$C174="予算",$F174="夫現金"),$J174,0)</f>
        <v>0</v>
      </c>
      <c r="Q174" s="14">
        <f>IF(AND(OR($D174="収入",$D174="振替",$D174="残高調整",$D174="借入",$D174="貯金"),$C174="予算",$E174="妻現金"),$J174,0)</f>
        <v>0</v>
      </c>
      <c r="R174" s="14">
        <f>IF(AND(OR($D174="支出",$D174="振替",$D174="残高調整",$D174="貯金"),$C174="予算",$F174="妻現金"),$J174,0)</f>
        <v>0</v>
      </c>
      <c r="S174" s="14">
        <f>IF(AND(OR($D174="収入",$D174="振替",$D174="残高調整",$D174="借入",$D174="貯金"),$C174="予算",$E174="夫銀行"),$J174,0)</f>
        <v>0</v>
      </c>
      <c r="T174" s="14">
        <f>IF(AND(OR($D174="支出",$D174="振替",$D174="残高調整",$D174="貯金"),$C174="予算",$F174="夫銀行"),$J174,0)</f>
        <v>50000</v>
      </c>
      <c r="U174" s="14">
        <f>IF(AND(OR($D174="収入",$D174="振替",$D174="残高調整",$D174="借入",$D174="貯金"),$C174="予算",$E174="妻銀行"),$J174,0)</f>
        <v>0</v>
      </c>
      <c r="V174" s="14">
        <f>IF(AND(OR($D174="支出",$D174="振替",$D174="残高調整",$D174="貯金"),$C174="予算",$F174="妻銀行"),$J174,0)</f>
        <v>0</v>
      </c>
      <c r="W174" s="14">
        <f t="shared" si="24"/>
        <v>50000</v>
      </c>
      <c r="X174" s="14">
        <f t="shared" si="25"/>
        <v>0</v>
      </c>
      <c r="Y174" s="14">
        <f t="shared" si="29"/>
        <v>0</v>
      </c>
      <c r="Z174" s="14">
        <f t="shared" si="30"/>
        <v>0</v>
      </c>
      <c r="AA174" s="14">
        <f>IF(AND(OR($D174="収入",$D174="振替",$D174="残高調整",$D174="借入",$D174="貯金"),$C174="実施",$E174="夫現金"),$J174,0)</f>
        <v>0</v>
      </c>
      <c r="AB174" s="14">
        <f>IF(AND(OR($D174="支出",$D174="振替",$D174="残高調整",$D174="貯金"),$C174="実施",$F174="夫現金"),$J174,0)</f>
        <v>0</v>
      </c>
      <c r="AC174" s="14">
        <f>IF(AND(OR($D174="収入",$D174="振替",$D174="残高調整",$D174="借入",$D174="貯金"),$C174="実施",$E174="妻現金"),$J174,0)</f>
        <v>0</v>
      </c>
      <c r="AD174" s="14">
        <f>IF(AND(OR($D174="支出",$D174="振替",$D174="残高調整",$D174="貯金"),$C174="実施",$F174="妻現金"),$J174,0)</f>
        <v>0</v>
      </c>
      <c r="AE174" s="14">
        <f>IF(AND(OR($D174="収入",$D174="振替",$D174="残高調整",$D174="借入",$D174="貯金"),$C174="実施",$E174="夫銀行"),$J174,0)</f>
        <v>0</v>
      </c>
      <c r="AF174" s="14">
        <f>IF(AND(OR($D174="支出",$D174="振替",$D174="残高調整",$D174="貯金"),$C174="実施",$F174="夫銀行"),$J174,0)</f>
        <v>0</v>
      </c>
      <c r="AG174" s="14">
        <f>IF(AND(OR($D174="収入",$D174="振替",$D174="残高調整",$D174="借入",$D174="貯金"),$C174="実施",$E174="妻銀行"),$J174,0)</f>
        <v>0</v>
      </c>
      <c r="AH174" s="14">
        <f>IF(AND(OR($D174="支出",$D174="振替",$D174="残高調整",$D174="貯金"),$C174="実施",$F174="妻銀行"),$J174,0)</f>
        <v>0</v>
      </c>
      <c r="AI174" s="14">
        <f t="shared" si="22"/>
        <v>0</v>
      </c>
      <c r="AJ174" s="14">
        <f t="shared" si="23"/>
        <v>0</v>
      </c>
    </row>
    <row r="175" spans="1:36" x14ac:dyDescent="0.4">
      <c r="A175" s="22">
        <v>45230</v>
      </c>
      <c r="B175" s="13" t="str">
        <f t="shared" si="26"/>
        <v>火</v>
      </c>
      <c r="C175" s="13" t="s">
        <v>11</v>
      </c>
      <c r="D175" s="13" t="s">
        <v>25</v>
      </c>
      <c r="E175" s="4"/>
      <c r="F175" s="4" t="s">
        <v>145</v>
      </c>
      <c r="G175" s="4" t="s">
        <v>36</v>
      </c>
      <c r="H175" s="4" t="s">
        <v>109</v>
      </c>
      <c r="I175" s="4"/>
      <c r="J175" s="14">
        <v>5000</v>
      </c>
      <c r="K175" s="14">
        <f t="shared" si="31"/>
        <v>1969804</v>
      </c>
      <c r="L175" s="14">
        <f>L174+収支明細_完成!$Y175-収支明細_完成!$Z175</f>
        <v>1072804</v>
      </c>
      <c r="M175" s="14">
        <f t="shared" si="27"/>
        <v>0</v>
      </c>
      <c r="N175" s="14">
        <f t="shared" si="28"/>
        <v>5000</v>
      </c>
      <c r="O175" s="14">
        <f>IF(AND(OR($D175="収入",$D175="振替",$D175="残高調整",$D175="借入",$D175="貯金"),$C175="予算",$E175="夫現金"),$J175,0)</f>
        <v>0</v>
      </c>
      <c r="P175" s="14">
        <f>IF(AND(OR($D175="支出",$D175="振替",$D175="残高調整",$D175="貯金"),$C175="予算",$F175="夫現金"),$J175,0)</f>
        <v>0</v>
      </c>
      <c r="Q175" s="14">
        <f>IF(AND(OR($D175="収入",$D175="振替",$D175="残高調整",$D175="借入",$D175="貯金"),$C175="予算",$E175="妻現金"),$J175,0)</f>
        <v>0</v>
      </c>
      <c r="R175" s="14">
        <f>IF(AND(OR($D175="支出",$D175="振替",$D175="残高調整",$D175="貯金"),$C175="予算",$F175="妻現金"),$J175,0)</f>
        <v>0</v>
      </c>
      <c r="S175" s="14">
        <f>IF(AND(OR($D175="収入",$D175="振替",$D175="残高調整",$D175="借入",$D175="貯金"),$C175="予算",$E175="夫銀行"),$J175,0)</f>
        <v>0</v>
      </c>
      <c r="T175" s="14">
        <f>IF(AND(OR($D175="支出",$D175="振替",$D175="残高調整",$D175="貯金"),$C175="予算",$F175="夫銀行"),$J175,0)</f>
        <v>5000</v>
      </c>
      <c r="U175" s="14">
        <f>IF(AND(OR($D175="収入",$D175="振替",$D175="残高調整",$D175="借入",$D175="貯金"),$C175="予算",$E175="妻銀行"),$J175,0)</f>
        <v>0</v>
      </c>
      <c r="V175" s="14">
        <f>IF(AND(OR($D175="支出",$D175="振替",$D175="残高調整",$D175="貯金"),$C175="予算",$F175="妻銀行"),$J175,0)</f>
        <v>0</v>
      </c>
      <c r="W175" s="14">
        <f t="shared" si="24"/>
        <v>0</v>
      </c>
      <c r="X175" s="14">
        <f t="shared" si="25"/>
        <v>0</v>
      </c>
      <c r="Y175" s="14">
        <f t="shared" si="29"/>
        <v>0</v>
      </c>
      <c r="Z175" s="14">
        <f t="shared" si="30"/>
        <v>0</v>
      </c>
      <c r="AA175" s="14">
        <f>IF(AND(OR($D175="収入",$D175="振替",$D175="残高調整",$D175="借入",$D175="貯金"),$C175="実施",$E175="夫現金"),$J175,0)</f>
        <v>0</v>
      </c>
      <c r="AB175" s="14">
        <f>IF(AND(OR($D175="支出",$D175="振替",$D175="残高調整",$D175="貯金"),$C175="実施",$F175="夫現金"),$J175,0)</f>
        <v>0</v>
      </c>
      <c r="AC175" s="14">
        <f>IF(AND(OR($D175="収入",$D175="振替",$D175="残高調整",$D175="借入",$D175="貯金"),$C175="実施",$E175="妻現金"),$J175,0)</f>
        <v>0</v>
      </c>
      <c r="AD175" s="14">
        <f>IF(AND(OR($D175="支出",$D175="振替",$D175="残高調整",$D175="貯金"),$C175="実施",$F175="妻現金"),$J175,0)</f>
        <v>0</v>
      </c>
      <c r="AE175" s="14">
        <f>IF(AND(OR($D175="収入",$D175="振替",$D175="残高調整",$D175="借入",$D175="貯金"),$C175="実施",$E175="夫銀行"),$J175,0)</f>
        <v>0</v>
      </c>
      <c r="AF175" s="14">
        <f>IF(AND(OR($D175="支出",$D175="振替",$D175="残高調整",$D175="貯金"),$C175="実施",$F175="夫銀行"),$J175,0)</f>
        <v>0</v>
      </c>
      <c r="AG175" s="14">
        <f>IF(AND(OR($D175="収入",$D175="振替",$D175="残高調整",$D175="借入",$D175="貯金"),$C175="実施",$E175="妻銀行"),$J175,0)</f>
        <v>0</v>
      </c>
      <c r="AH175" s="14">
        <f>IF(AND(OR($D175="支出",$D175="振替",$D175="残高調整",$D175="貯金"),$C175="実施",$F175="妻銀行"),$J175,0)</f>
        <v>0</v>
      </c>
      <c r="AI175" s="14">
        <f t="shared" si="22"/>
        <v>0</v>
      </c>
      <c r="AJ175" s="14">
        <f t="shared" si="23"/>
        <v>0</v>
      </c>
    </row>
    <row r="176" spans="1:36" x14ac:dyDescent="0.4">
      <c r="A176" s="22">
        <v>45230</v>
      </c>
      <c r="B176" s="13" t="str">
        <f t="shared" si="26"/>
        <v>火</v>
      </c>
      <c r="C176" s="13" t="s">
        <v>11</v>
      </c>
      <c r="D176" s="13" t="s">
        <v>25</v>
      </c>
      <c r="E176" s="4"/>
      <c r="F176" s="4" t="s">
        <v>145</v>
      </c>
      <c r="G176" s="4" t="s">
        <v>41</v>
      </c>
      <c r="H176" s="4" t="s">
        <v>112</v>
      </c>
      <c r="I176" s="4"/>
      <c r="J176" s="14">
        <v>35000</v>
      </c>
      <c r="K176" s="14">
        <f t="shared" si="31"/>
        <v>1934804</v>
      </c>
      <c r="L176" s="14">
        <f>L175+収支明細_完成!$Y176-収支明細_完成!$Z176</f>
        <v>1072804</v>
      </c>
      <c r="M176" s="14">
        <f t="shared" si="27"/>
        <v>0</v>
      </c>
      <c r="N176" s="14">
        <f t="shared" si="28"/>
        <v>35000</v>
      </c>
      <c r="O176" s="14">
        <f>IF(AND(OR($D176="収入",$D176="振替",$D176="残高調整",$D176="借入",$D176="貯金"),$C176="予算",$E176="夫現金"),$J176,0)</f>
        <v>0</v>
      </c>
      <c r="P176" s="14">
        <f>IF(AND(OR($D176="支出",$D176="振替",$D176="残高調整",$D176="貯金"),$C176="予算",$F176="夫現金"),$J176,0)</f>
        <v>0</v>
      </c>
      <c r="Q176" s="14">
        <f>IF(AND(OR($D176="収入",$D176="振替",$D176="残高調整",$D176="借入",$D176="貯金"),$C176="予算",$E176="妻現金"),$J176,0)</f>
        <v>0</v>
      </c>
      <c r="R176" s="14">
        <f>IF(AND(OR($D176="支出",$D176="振替",$D176="残高調整",$D176="貯金"),$C176="予算",$F176="妻現金"),$J176,0)</f>
        <v>0</v>
      </c>
      <c r="S176" s="14">
        <f>IF(AND(OR($D176="収入",$D176="振替",$D176="残高調整",$D176="借入",$D176="貯金"),$C176="予算",$E176="夫銀行"),$J176,0)</f>
        <v>0</v>
      </c>
      <c r="T176" s="14">
        <f>IF(AND(OR($D176="支出",$D176="振替",$D176="残高調整",$D176="貯金"),$C176="予算",$F176="夫銀行"),$J176,0)</f>
        <v>35000</v>
      </c>
      <c r="U176" s="14">
        <f>IF(AND(OR($D176="収入",$D176="振替",$D176="残高調整",$D176="借入",$D176="貯金"),$C176="予算",$E176="妻銀行"),$J176,0)</f>
        <v>0</v>
      </c>
      <c r="V176" s="14">
        <f>IF(AND(OR($D176="支出",$D176="振替",$D176="残高調整",$D176="貯金"),$C176="予算",$F176="妻銀行"),$J176,0)</f>
        <v>0</v>
      </c>
      <c r="W176" s="14">
        <f t="shared" si="24"/>
        <v>0</v>
      </c>
      <c r="X176" s="14">
        <f t="shared" si="25"/>
        <v>0</v>
      </c>
      <c r="Y176" s="14">
        <f t="shared" si="29"/>
        <v>0</v>
      </c>
      <c r="Z176" s="14">
        <f t="shared" si="30"/>
        <v>0</v>
      </c>
      <c r="AA176" s="14">
        <f>IF(AND(OR($D176="収入",$D176="振替",$D176="残高調整",$D176="借入",$D176="貯金"),$C176="実施",$E176="夫現金"),$J176,0)</f>
        <v>0</v>
      </c>
      <c r="AB176" s="14">
        <f>IF(AND(OR($D176="支出",$D176="振替",$D176="残高調整",$D176="貯金"),$C176="実施",$F176="夫現金"),$J176,0)</f>
        <v>0</v>
      </c>
      <c r="AC176" s="14">
        <f>IF(AND(OR($D176="収入",$D176="振替",$D176="残高調整",$D176="借入",$D176="貯金"),$C176="実施",$E176="妻現金"),$J176,0)</f>
        <v>0</v>
      </c>
      <c r="AD176" s="14">
        <f>IF(AND(OR($D176="支出",$D176="振替",$D176="残高調整",$D176="貯金"),$C176="実施",$F176="妻現金"),$J176,0)</f>
        <v>0</v>
      </c>
      <c r="AE176" s="14">
        <f>IF(AND(OR($D176="収入",$D176="振替",$D176="残高調整",$D176="借入",$D176="貯金"),$C176="実施",$E176="夫銀行"),$J176,0)</f>
        <v>0</v>
      </c>
      <c r="AF176" s="14">
        <f>IF(AND(OR($D176="支出",$D176="振替",$D176="残高調整",$D176="貯金"),$C176="実施",$F176="夫銀行"),$J176,0)</f>
        <v>0</v>
      </c>
      <c r="AG176" s="14">
        <f>IF(AND(OR($D176="収入",$D176="振替",$D176="残高調整",$D176="借入",$D176="貯金"),$C176="実施",$E176="妻銀行"),$J176,0)</f>
        <v>0</v>
      </c>
      <c r="AH176" s="14">
        <f>IF(AND(OR($D176="支出",$D176="振替",$D176="残高調整",$D176="貯金"),$C176="実施",$F176="妻銀行"),$J176,0)</f>
        <v>0</v>
      </c>
      <c r="AI176" s="14">
        <f t="shared" si="22"/>
        <v>0</v>
      </c>
      <c r="AJ176" s="14">
        <f t="shared" si="23"/>
        <v>0</v>
      </c>
    </row>
    <row r="177" spans="1:36" x14ac:dyDescent="0.4">
      <c r="A177" s="22">
        <v>45230</v>
      </c>
      <c r="B177" s="13" t="str">
        <f t="shared" si="26"/>
        <v>火</v>
      </c>
      <c r="C177" s="13" t="s">
        <v>11</v>
      </c>
      <c r="D177" s="13" t="s">
        <v>25</v>
      </c>
      <c r="E177" s="4"/>
      <c r="F177" s="4" t="s">
        <v>145</v>
      </c>
      <c r="G177" s="4" t="s">
        <v>41</v>
      </c>
      <c r="H177" s="4" t="s">
        <v>113</v>
      </c>
      <c r="I177" s="4"/>
      <c r="J177" s="14">
        <v>34000</v>
      </c>
      <c r="K177" s="14">
        <f t="shared" si="31"/>
        <v>1900804</v>
      </c>
      <c r="L177" s="14">
        <f>L176+収支明細_完成!$Y177-収支明細_完成!$Z177</f>
        <v>1072804</v>
      </c>
      <c r="M177" s="14">
        <f t="shared" si="27"/>
        <v>0</v>
      </c>
      <c r="N177" s="14">
        <f t="shared" si="28"/>
        <v>34000</v>
      </c>
      <c r="O177" s="14">
        <f>IF(AND(OR($D177="収入",$D177="振替",$D177="残高調整",$D177="借入",$D177="貯金"),$C177="予算",$E177="夫現金"),$J177,0)</f>
        <v>0</v>
      </c>
      <c r="P177" s="14">
        <f>IF(AND(OR($D177="支出",$D177="振替",$D177="残高調整",$D177="貯金"),$C177="予算",$F177="夫現金"),$J177,0)</f>
        <v>0</v>
      </c>
      <c r="Q177" s="14">
        <f>IF(AND(OR($D177="収入",$D177="振替",$D177="残高調整",$D177="借入",$D177="貯金"),$C177="予算",$E177="妻現金"),$J177,0)</f>
        <v>0</v>
      </c>
      <c r="R177" s="14">
        <f>IF(AND(OR($D177="支出",$D177="振替",$D177="残高調整",$D177="貯金"),$C177="予算",$F177="妻現金"),$J177,0)</f>
        <v>0</v>
      </c>
      <c r="S177" s="14">
        <f>IF(AND(OR($D177="収入",$D177="振替",$D177="残高調整",$D177="借入",$D177="貯金"),$C177="予算",$E177="夫銀行"),$J177,0)</f>
        <v>0</v>
      </c>
      <c r="T177" s="14">
        <f>IF(AND(OR($D177="支出",$D177="振替",$D177="残高調整",$D177="貯金"),$C177="予算",$F177="夫銀行"),$J177,0)</f>
        <v>34000</v>
      </c>
      <c r="U177" s="14">
        <f>IF(AND(OR($D177="収入",$D177="振替",$D177="残高調整",$D177="借入",$D177="貯金"),$C177="予算",$E177="妻銀行"),$J177,0)</f>
        <v>0</v>
      </c>
      <c r="V177" s="14">
        <f>IF(AND(OR($D177="支出",$D177="振替",$D177="残高調整",$D177="貯金"),$C177="予算",$F177="妻銀行"),$J177,0)</f>
        <v>0</v>
      </c>
      <c r="W177" s="14">
        <f t="shared" si="24"/>
        <v>0</v>
      </c>
      <c r="X177" s="14">
        <f t="shared" si="25"/>
        <v>0</v>
      </c>
      <c r="Y177" s="14">
        <f t="shared" si="29"/>
        <v>0</v>
      </c>
      <c r="Z177" s="14">
        <f t="shared" si="30"/>
        <v>0</v>
      </c>
      <c r="AA177" s="14">
        <f>IF(AND(OR($D177="収入",$D177="振替",$D177="残高調整",$D177="借入",$D177="貯金"),$C177="実施",$E177="夫現金"),$J177,0)</f>
        <v>0</v>
      </c>
      <c r="AB177" s="14">
        <f>IF(AND(OR($D177="支出",$D177="振替",$D177="残高調整",$D177="貯金"),$C177="実施",$F177="夫現金"),$J177,0)</f>
        <v>0</v>
      </c>
      <c r="AC177" s="14">
        <f>IF(AND(OR($D177="収入",$D177="振替",$D177="残高調整",$D177="借入",$D177="貯金"),$C177="実施",$E177="妻現金"),$J177,0)</f>
        <v>0</v>
      </c>
      <c r="AD177" s="14">
        <f>IF(AND(OR($D177="支出",$D177="振替",$D177="残高調整",$D177="貯金"),$C177="実施",$F177="妻現金"),$J177,0)</f>
        <v>0</v>
      </c>
      <c r="AE177" s="14">
        <f>IF(AND(OR($D177="収入",$D177="振替",$D177="残高調整",$D177="借入",$D177="貯金"),$C177="実施",$E177="夫銀行"),$J177,0)</f>
        <v>0</v>
      </c>
      <c r="AF177" s="14">
        <f>IF(AND(OR($D177="支出",$D177="振替",$D177="残高調整",$D177="貯金"),$C177="実施",$F177="夫銀行"),$J177,0)</f>
        <v>0</v>
      </c>
      <c r="AG177" s="14">
        <f>IF(AND(OR($D177="収入",$D177="振替",$D177="残高調整",$D177="借入",$D177="貯金"),$C177="実施",$E177="妻銀行"),$J177,0)</f>
        <v>0</v>
      </c>
      <c r="AH177" s="14">
        <f>IF(AND(OR($D177="支出",$D177="振替",$D177="残高調整",$D177="貯金"),$C177="実施",$F177="妻銀行"),$J177,0)</f>
        <v>0</v>
      </c>
      <c r="AI177" s="14">
        <f t="shared" si="22"/>
        <v>0</v>
      </c>
      <c r="AJ177" s="14">
        <f t="shared" si="23"/>
        <v>0</v>
      </c>
    </row>
    <row r="178" spans="1:36" x14ac:dyDescent="0.4">
      <c r="A178" s="22">
        <v>45230</v>
      </c>
      <c r="B178" s="13" t="str">
        <f t="shared" si="26"/>
        <v>火</v>
      </c>
      <c r="C178" s="13" t="s">
        <v>11</v>
      </c>
      <c r="D178" s="13" t="s">
        <v>15</v>
      </c>
      <c r="E178" s="4" t="s">
        <v>15</v>
      </c>
      <c r="F178" s="4" t="s">
        <v>160</v>
      </c>
      <c r="G178" s="4" t="s">
        <v>15</v>
      </c>
      <c r="H178" s="4"/>
      <c r="I178" s="4"/>
      <c r="J178" s="14">
        <v>30000</v>
      </c>
      <c r="K178" s="14">
        <f>K177+SUM(M178,Y178)-SUM(N178,Z178)</f>
        <v>1900804</v>
      </c>
      <c r="L178" s="14">
        <f>L177+収支明細_完成!$Y178-収支明細_完成!$Z178</f>
        <v>1072804</v>
      </c>
      <c r="M178" s="14">
        <f>SUMPRODUCT((MOD(COLUMN($O178:$X178),2)=1)*($O178:$X178))</f>
        <v>30000</v>
      </c>
      <c r="N178" s="14">
        <f>SUMPRODUCT((MOD(COLUMN($O178:$X178),2)=0)*($O178:$X178))</f>
        <v>30000</v>
      </c>
      <c r="O178" s="14">
        <f>IF(AND(OR($D178="収入",$D178="振替",$D178="残高調整",$D178="借入",$D178="貯金"),$C178="予算",$E178="夫現金"),$J178,0)</f>
        <v>0</v>
      </c>
      <c r="P178" s="14">
        <f>IF(AND(OR($D178="支出",$D178="振替",$D178="残高調整",$D178="貯金"),$C178="予算",$F178="夫現金"),$J178,0)</f>
        <v>0</v>
      </c>
      <c r="Q178" s="14">
        <f>IF(AND(OR($D178="収入",$D178="振替",$D178="残高調整",$D178="借入",$D178="貯金"),$C178="予算",$E178="妻現金"),$J178,0)</f>
        <v>0</v>
      </c>
      <c r="R178" s="14">
        <f>IF(AND(OR($D178="支出",$D178="振替",$D178="残高調整",$D178="貯金"),$C178="予算",$F178="妻現金"),$J178,0)</f>
        <v>0</v>
      </c>
      <c r="S178" s="14">
        <f>IF(AND(OR($D178="収入",$D178="振替",$D178="残高調整",$D178="借入",$D178="貯金"),$C178="予算",$E178="夫銀行"),$J178,0)</f>
        <v>0</v>
      </c>
      <c r="T178" s="14">
        <f>IF(AND(OR($D178="支出",$D178="振替",$D178="残高調整",$D178="貯金"),$C178="予算",$F178="夫銀行"),$J178,0)</f>
        <v>0</v>
      </c>
      <c r="U178" s="14">
        <f>IF(AND(OR($D178="収入",$D178="振替",$D178="残高調整",$D178="借入",$D178="貯金"),$C178="予算",$E178="妻銀行"),$J178,0)</f>
        <v>0</v>
      </c>
      <c r="V178" s="14">
        <f>IF(AND(OR($D178="支出",$D178="振替",$D178="残高調整",$D178="貯金"),$C178="予算",$F178="妻銀行"),$J178,0)</f>
        <v>30000</v>
      </c>
      <c r="W178" s="14">
        <f t="shared" si="24"/>
        <v>30000</v>
      </c>
      <c r="X178" s="14">
        <f t="shared" si="25"/>
        <v>0</v>
      </c>
      <c r="Y178" s="14">
        <f>SUMPRODUCT((MOD(COLUMN($AA178:$AJ178),2)=1)*($AA178:$AJ178))</f>
        <v>0</v>
      </c>
      <c r="Z178" s="14">
        <f>SUMPRODUCT((MOD(COLUMN($AA178:$AJ178),2)=0)*($AA178:$AJ178))</f>
        <v>0</v>
      </c>
      <c r="AA178" s="14">
        <f>IF(AND(OR($D178="収入",$D178="振替",$D178="残高調整",$D178="借入",$D178="貯金"),$C178="実施",$E178="夫現金"),$J178,0)</f>
        <v>0</v>
      </c>
      <c r="AB178" s="14">
        <f>IF(AND(OR($D178="支出",$D178="振替",$D178="残高調整",$D178="貯金"),$C178="実施",$F178="夫現金"),$J178,0)</f>
        <v>0</v>
      </c>
      <c r="AC178" s="14">
        <f>IF(AND(OR($D178="収入",$D178="振替",$D178="残高調整",$D178="借入",$D178="貯金"),$C178="実施",$E178="妻現金"),$J178,0)</f>
        <v>0</v>
      </c>
      <c r="AD178" s="14">
        <f>IF(AND(OR($D178="支出",$D178="振替",$D178="残高調整",$D178="貯金"),$C178="実施",$F178="妻現金"),$J178,0)</f>
        <v>0</v>
      </c>
      <c r="AE178" s="14">
        <f>IF(AND(OR($D178="収入",$D178="振替",$D178="残高調整",$D178="借入",$D178="貯金"),$C178="実施",$E178="夫銀行"),$J178,0)</f>
        <v>0</v>
      </c>
      <c r="AF178" s="14">
        <f>IF(AND(OR($D178="支出",$D178="振替",$D178="残高調整",$D178="貯金"),$C178="実施",$F178="夫銀行"),$J178,0)</f>
        <v>0</v>
      </c>
      <c r="AG178" s="14">
        <f>IF(AND(OR($D178="収入",$D178="振替",$D178="残高調整",$D178="借入",$D178="貯金"),$C178="実施",$E178="妻銀行"),$J178,0)</f>
        <v>0</v>
      </c>
      <c r="AH178" s="14">
        <f>IF(AND(OR($D178="支出",$D178="振替",$D178="残高調整",$D178="貯金"),$C178="実施",$F178="妻銀行"),$J178,0)</f>
        <v>0</v>
      </c>
      <c r="AI178" s="14">
        <f t="shared" si="22"/>
        <v>0</v>
      </c>
      <c r="AJ178" s="14">
        <f t="shared" si="23"/>
        <v>0</v>
      </c>
    </row>
    <row r="179" spans="1:36" x14ac:dyDescent="0.4">
      <c r="A179" s="3">
        <v>45231</v>
      </c>
      <c r="B179" s="13" t="str">
        <f t="shared" si="26"/>
        <v>水</v>
      </c>
      <c r="C179" s="13" t="s">
        <v>11</v>
      </c>
      <c r="D179" s="13" t="s">
        <v>25</v>
      </c>
      <c r="E179" s="4" t="s">
        <v>144</v>
      </c>
      <c r="F179" s="4" t="s">
        <v>145</v>
      </c>
      <c r="G179" s="4" t="s">
        <v>131</v>
      </c>
      <c r="H179" s="4" t="s">
        <v>156</v>
      </c>
      <c r="I179" s="4" t="s">
        <v>157</v>
      </c>
      <c r="J179" s="14">
        <v>30000</v>
      </c>
      <c r="K179" s="14">
        <f>K177+SUM(M179,Y179)-SUM(N179,Z179)</f>
        <v>1870804</v>
      </c>
      <c r="L179" s="14">
        <f>L177+収支明細_完成!$Y179-収支明細_完成!$Z179</f>
        <v>1072804</v>
      </c>
      <c r="M179" s="14">
        <f t="shared" si="27"/>
        <v>0</v>
      </c>
      <c r="N179" s="14">
        <f t="shared" si="28"/>
        <v>30000</v>
      </c>
      <c r="O179" s="14">
        <f>IF(AND(OR($D179="収入",$D179="振替",$D179="残高調整",$D179="借入",$D179="貯金"),$C179="予算",$E179="夫現金"),$J179,0)</f>
        <v>0</v>
      </c>
      <c r="P179" s="14">
        <f>IF(AND(OR($D179="支出",$D179="振替",$D179="残高調整",$D179="貯金"),$C179="予算",$F179="夫現金"),$J179,0)</f>
        <v>0</v>
      </c>
      <c r="Q179" s="14">
        <f>IF(AND(OR($D179="収入",$D179="振替",$D179="残高調整",$D179="借入",$D179="貯金"),$C179="予算",$E179="妻現金"),$J179,0)</f>
        <v>0</v>
      </c>
      <c r="R179" s="14">
        <f>IF(AND(OR($D179="支出",$D179="振替",$D179="残高調整",$D179="貯金"),$C179="予算",$F179="妻現金"),$J179,0)</f>
        <v>0</v>
      </c>
      <c r="S179" s="14">
        <f>IF(AND(OR($D179="収入",$D179="振替",$D179="残高調整",$D179="借入",$D179="貯金"),$C179="予算",$E179="夫銀行"),$J179,0)</f>
        <v>0</v>
      </c>
      <c r="T179" s="14">
        <f>IF(AND(OR($D179="支出",$D179="振替",$D179="残高調整",$D179="貯金"),$C179="予算",$F179="夫銀行"),$J179,0)</f>
        <v>30000</v>
      </c>
      <c r="U179" s="14">
        <f>IF(AND(OR($D179="収入",$D179="振替",$D179="残高調整",$D179="借入",$D179="貯金"),$C179="予算",$E179="妻銀行"),$J179,0)</f>
        <v>0</v>
      </c>
      <c r="V179" s="14">
        <f>IF(AND(OR($D179="支出",$D179="振替",$D179="残高調整",$D179="貯金"),$C179="予算",$F179="妻銀行"),$J179,0)</f>
        <v>0</v>
      </c>
      <c r="W179" s="14">
        <f t="shared" si="24"/>
        <v>0</v>
      </c>
      <c r="X179" s="14">
        <f t="shared" si="25"/>
        <v>0</v>
      </c>
      <c r="Y179" s="14">
        <f t="shared" si="29"/>
        <v>0</v>
      </c>
      <c r="Z179" s="14">
        <f t="shared" si="30"/>
        <v>0</v>
      </c>
      <c r="AA179" s="14">
        <f>IF(AND(OR($D179="収入",$D179="振替",$D179="残高調整",$D179="借入",$D179="貯金"),$C179="実施",$E179="夫現金"),$J179,0)</f>
        <v>0</v>
      </c>
      <c r="AB179" s="14">
        <f>IF(AND(OR($D179="支出",$D179="振替",$D179="残高調整",$D179="貯金"),$C179="実施",$F179="夫現金"),$J179,0)</f>
        <v>0</v>
      </c>
      <c r="AC179" s="14">
        <f>IF(AND(OR($D179="収入",$D179="振替",$D179="残高調整",$D179="借入",$D179="貯金"),$C179="実施",$E179="妻現金"),$J179,0)</f>
        <v>0</v>
      </c>
      <c r="AD179" s="14">
        <f>IF(AND(OR($D179="支出",$D179="振替",$D179="残高調整",$D179="貯金"),$C179="実施",$F179="妻現金"),$J179,0)</f>
        <v>0</v>
      </c>
      <c r="AE179" s="14">
        <f>IF(AND(OR($D179="収入",$D179="振替",$D179="残高調整",$D179="借入",$D179="貯金"),$C179="実施",$E179="夫銀行"),$J179,0)</f>
        <v>0</v>
      </c>
      <c r="AF179" s="14">
        <f>IF(AND(OR($D179="支出",$D179="振替",$D179="残高調整",$D179="貯金"),$C179="実施",$F179="夫銀行"),$J179,0)</f>
        <v>0</v>
      </c>
      <c r="AG179" s="14">
        <f>IF(AND(OR($D179="収入",$D179="振替",$D179="残高調整",$D179="借入",$D179="貯金"),$C179="実施",$E179="妻銀行"),$J179,0)</f>
        <v>0</v>
      </c>
      <c r="AH179" s="14">
        <f>IF(AND(OR($D179="支出",$D179="振替",$D179="残高調整",$D179="貯金"),$C179="実施",$F179="妻銀行"),$J179,0)</f>
        <v>0</v>
      </c>
      <c r="AI179" s="14">
        <f t="shared" si="22"/>
        <v>0</v>
      </c>
      <c r="AJ179" s="14">
        <f t="shared" si="23"/>
        <v>0</v>
      </c>
    </row>
    <row r="180" spans="1:36" x14ac:dyDescent="0.4">
      <c r="A180" s="3">
        <v>45231</v>
      </c>
      <c r="B180" s="13" t="str">
        <f t="shared" si="26"/>
        <v>水</v>
      </c>
      <c r="C180" s="13" t="s">
        <v>11</v>
      </c>
      <c r="D180" s="13" t="s">
        <v>25</v>
      </c>
      <c r="E180" s="4" t="s">
        <v>159</v>
      </c>
      <c r="F180" s="4" t="s">
        <v>145</v>
      </c>
      <c r="G180" s="4" t="s">
        <v>131</v>
      </c>
      <c r="H180" s="4" t="s">
        <v>171</v>
      </c>
      <c r="I180" s="4" t="s">
        <v>172</v>
      </c>
      <c r="J180" s="14">
        <v>15000</v>
      </c>
      <c r="K180" s="14">
        <f t="shared" si="31"/>
        <v>1855804</v>
      </c>
      <c r="L180" s="14">
        <f>L179+収支明細_完成!$Y180-収支明細_完成!$Z180</f>
        <v>1072804</v>
      </c>
      <c r="M180" s="14">
        <f t="shared" si="27"/>
        <v>0</v>
      </c>
      <c r="N180" s="14">
        <f t="shared" si="28"/>
        <v>15000</v>
      </c>
      <c r="O180" s="14">
        <f>IF(AND(OR($D180="収入",$D180="振替",$D180="残高調整",$D180="借入",$D180="貯金"),$C180="予算",$E180="夫現金"),$J180,0)</f>
        <v>0</v>
      </c>
      <c r="P180" s="14">
        <f>IF(AND(OR($D180="支出",$D180="振替",$D180="残高調整",$D180="貯金"),$C180="予算",$F180="夫現金"),$J180,0)</f>
        <v>0</v>
      </c>
      <c r="Q180" s="14">
        <f>IF(AND(OR($D180="収入",$D180="振替",$D180="残高調整",$D180="借入",$D180="貯金"),$C180="予算",$E180="妻現金"),$J180,0)</f>
        <v>0</v>
      </c>
      <c r="R180" s="14">
        <f>IF(AND(OR($D180="支出",$D180="振替",$D180="残高調整",$D180="貯金"),$C180="予算",$F180="妻現金"),$J180,0)</f>
        <v>0</v>
      </c>
      <c r="S180" s="14">
        <f>IF(AND(OR($D180="収入",$D180="振替",$D180="残高調整",$D180="借入",$D180="貯金"),$C180="予算",$E180="夫銀行"),$J180,0)</f>
        <v>0</v>
      </c>
      <c r="T180" s="14">
        <f>IF(AND(OR($D180="支出",$D180="振替",$D180="残高調整",$D180="貯金"),$C180="予算",$F180="夫銀行"),$J180,0)</f>
        <v>15000</v>
      </c>
      <c r="U180" s="14">
        <f>IF(AND(OR($D180="収入",$D180="振替",$D180="残高調整",$D180="借入",$D180="貯金"),$C180="予算",$E180="妻銀行"),$J180,0)</f>
        <v>0</v>
      </c>
      <c r="V180" s="14">
        <f>IF(AND(OR($D180="支出",$D180="振替",$D180="残高調整",$D180="貯金"),$C180="予算",$F180="妻銀行"),$J180,0)</f>
        <v>0</v>
      </c>
      <c r="W180" s="14">
        <f t="shared" si="24"/>
        <v>0</v>
      </c>
      <c r="X180" s="14">
        <f t="shared" si="25"/>
        <v>0</v>
      </c>
      <c r="Y180" s="14">
        <f t="shared" si="29"/>
        <v>0</v>
      </c>
      <c r="Z180" s="14">
        <f t="shared" si="30"/>
        <v>0</v>
      </c>
      <c r="AA180" s="14">
        <f>IF(AND(OR($D180="収入",$D180="振替",$D180="残高調整",$D180="借入",$D180="貯金"),$C180="実施",$E180="夫現金"),$J180,0)</f>
        <v>0</v>
      </c>
      <c r="AB180" s="14">
        <f>IF(AND(OR($D180="支出",$D180="振替",$D180="残高調整",$D180="貯金"),$C180="実施",$F180="夫現金"),$J180,0)</f>
        <v>0</v>
      </c>
      <c r="AC180" s="14">
        <f>IF(AND(OR($D180="収入",$D180="振替",$D180="残高調整",$D180="借入",$D180="貯金"),$C180="実施",$E180="妻現金"),$J180,0)</f>
        <v>0</v>
      </c>
      <c r="AD180" s="14">
        <f>IF(AND(OR($D180="支出",$D180="振替",$D180="残高調整",$D180="貯金"),$C180="実施",$F180="妻現金"),$J180,0)</f>
        <v>0</v>
      </c>
      <c r="AE180" s="14">
        <f>IF(AND(OR($D180="収入",$D180="振替",$D180="残高調整",$D180="借入",$D180="貯金"),$C180="実施",$E180="夫銀行"),$J180,0)</f>
        <v>0</v>
      </c>
      <c r="AF180" s="14">
        <f>IF(AND(OR($D180="支出",$D180="振替",$D180="残高調整",$D180="貯金"),$C180="実施",$F180="夫銀行"),$J180,0)</f>
        <v>0</v>
      </c>
      <c r="AG180" s="14">
        <f>IF(AND(OR($D180="収入",$D180="振替",$D180="残高調整",$D180="借入",$D180="貯金"),$C180="実施",$E180="妻銀行"),$J180,0)</f>
        <v>0</v>
      </c>
      <c r="AH180" s="14">
        <f>IF(AND(OR($D180="支出",$D180="振替",$D180="残高調整",$D180="貯金"),$C180="実施",$F180="妻銀行"),$J180,0)</f>
        <v>0</v>
      </c>
      <c r="AI180" s="14">
        <f t="shared" si="22"/>
        <v>0</v>
      </c>
      <c r="AJ180" s="14">
        <f t="shared" si="23"/>
        <v>0</v>
      </c>
    </row>
    <row r="181" spans="1:36" x14ac:dyDescent="0.4">
      <c r="A181" s="3">
        <v>45231</v>
      </c>
      <c r="B181" s="13" t="str">
        <f t="shared" si="26"/>
        <v>水</v>
      </c>
      <c r="C181" s="13" t="s">
        <v>11</v>
      </c>
      <c r="D181" s="13" t="s">
        <v>25</v>
      </c>
      <c r="E181" s="4"/>
      <c r="F181" s="4" t="s">
        <v>145</v>
      </c>
      <c r="G181" s="4" t="s">
        <v>33</v>
      </c>
      <c r="H181" s="4" t="s">
        <v>103</v>
      </c>
      <c r="I181" s="4"/>
      <c r="J181" s="14">
        <v>35000</v>
      </c>
      <c r="K181" s="14">
        <f t="shared" si="31"/>
        <v>1820804</v>
      </c>
      <c r="L181" s="14">
        <f>L180+収支明細_完成!$Y181-収支明細_完成!$Z181</f>
        <v>1072804</v>
      </c>
      <c r="M181" s="14">
        <f t="shared" si="27"/>
        <v>0</v>
      </c>
      <c r="N181" s="14">
        <f t="shared" si="28"/>
        <v>35000</v>
      </c>
      <c r="O181" s="14">
        <f>IF(AND(OR($D181="収入",$D181="振替",$D181="残高調整",$D181="借入",$D181="貯金"),$C181="予算",$E181="夫現金"),$J181,0)</f>
        <v>0</v>
      </c>
      <c r="P181" s="14">
        <f>IF(AND(OR($D181="支出",$D181="振替",$D181="残高調整",$D181="貯金"),$C181="予算",$F181="夫現金"),$J181,0)</f>
        <v>0</v>
      </c>
      <c r="Q181" s="14">
        <f>IF(AND(OR($D181="収入",$D181="振替",$D181="残高調整",$D181="借入",$D181="貯金"),$C181="予算",$E181="妻現金"),$J181,0)</f>
        <v>0</v>
      </c>
      <c r="R181" s="14">
        <f>IF(AND(OR($D181="支出",$D181="振替",$D181="残高調整",$D181="貯金"),$C181="予算",$F181="妻現金"),$J181,0)</f>
        <v>0</v>
      </c>
      <c r="S181" s="14">
        <f>IF(AND(OR($D181="収入",$D181="振替",$D181="残高調整",$D181="借入",$D181="貯金"),$C181="予算",$E181="夫銀行"),$J181,0)</f>
        <v>0</v>
      </c>
      <c r="T181" s="14">
        <f>IF(AND(OR($D181="支出",$D181="振替",$D181="残高調整",$D181="貯金"),$C181="予算",$F181="夫銀行"),$J181,0)</f>
        <v>35000</v>
      </c>
      <c r="U181" s="14">
        <f>IF(AND(OR($D181="収入",$D181="振替",$D181="残高調整",$D181="借入",$D181="貯金"),$C181="予算",$E181="妻銀行"),$J181,0)</f>
        <v>0</v>
      </c>
      <c r="V181" s="14">
        <f>IF(AND(OR($D181="支出",$D181="振替",$D181="残高調整",$D181="貯金"),$C181="予算",$F181="妻銀行"),$J181,0)</f>
        <v>0</v>
      </c>
      <c r="W181" s="14">
        <f t="shared" si="24"/>
        <v>0</v>
      </c>
      <c r="X181" s="14">
        <f t="shared" si="25"/>
        <v>0</v>
      </c>
      <c r="Y181" s="14">
        <f t="shared" si="29"/>
        <v>0</v>
      </c>
      <c r="Z181" s="14">
        <f t="shared" si="30"/>
        <v>0</v>
      </c>
      <c r="AA181" s="14">
        <f>IF(AND(OR($D181="収入",$D181="振替",$D181="残高調整",$D181="借入",$D181="貯金"),$C181="実施",$E181="夫現金"),$J181,0)</f>
        <v>0</v>
      </c>
      <c r="AB181" s="14">
        <f>IF(AND(OR($D181="支出",$D181="振替",$D181="残高調整",$D181="貯金"),$C181="実施",$F181="夫現金"),$J181,0)</f>
        <v>0</v>
      </c>
      <c r="AC181" s="14">
        <f>IF(AND(OR($D181="収入",$D181="振替",$D181="残高調整",$D181="借入",$D181="貯金"),$C181="実施",$E181="妻現金"),$J181,0)</f>
        <v>0</v>
      </c>
      <c r="AD181" s="14">
        <f>IF(AND(OR($D181="支出",$D181="振替",$D181="残高調整",$D181="貯金"),$C181="実施",$F181="妻現金"),$J181,0)</f>
        <v>0</v>
      </c>
      <c r="AE181" s="14">
        <f>IF(AND(OR($D181="収入",$D181="振替",$D181="残高調整",$D181="借入",$D181="貯金"),$C181="実施",$E181="夫銀行"),$J181,0)</f>
        <v>0</v>
      </c>
      <c r="AF181" s="14">
        <f>IF(AND(OR($D181="支出",$D181="振替",$D181="残高調整",$D181="貯金"),$C181="実施",$F181="夫銀行"),$J181,0)</f>
        <v>0</v>
      </c>
      <c r="AG181" s="14">
        <f>IF(AND(OR($D181="収入",$D181="振替",$D181="残高調整",$D181="借入",$D181="貯金"),$C181="実施",$E181="妻銀行"),$J181,0)</f>
        <v>0</v>
      </c>
      <c r="AH181" s="14">
        <f>IF(AND(OR($D181="支出",$D181="振替",$D181="残高調整",$D181="貯金"),$C181="実施",$F181="妻銀行"),$J181,0)</f>
        <v>0</v>
      </c>
      <c r="AI181" s="14">
        <f t="shared" si="22"/>
        <v>0</v>
      </c>
      <c r="AJ181" s="14">
        <f t="shared" si="23"/>
        <v>0</v>
      </c>
    </row>
    <row r="182" spans="1:36" x14ac:dyDescent="0.4">
      <c r="A182" s="3">
        <v>45231</v>
      </c>
      <c r="B182" s="13" t="str">
        <f t="shared" si="26"/>
        <v>水</v>
      </c>
      <c r="C182" s="13" t="s">
        <v>11</v>
      </c>
      <c r="D182" s="13" t="s">
        <v>25</v>
      </c>
      <c r="E182" s="4"/>
      <c r="F182" s="4" t="s">
        <v>145</v>
      </c>
      <c r="G182" s="4" t="s">
        <v>34</v>
      </c>
      <c r="H182" s="4" t="s">
        <v>56</v>
      </c>
      <c r="I182" s="4"/>
      <c r="J182" s="14">
        <v>8000</v>
      </c>
      <c r="K182" s="14">
        <f t="shared" si="31"/>
        <v>1812804</v>
      </c>
      <c r="L182" s="14">
        <f>L181+収支明細_完成!$Y182-収支明細_完成!$Z182</f>
        <v>1072804</v>
      </c>
      <c r="M182" s="14">
        <f t="shared" si="27"/>
        <v>0</v>
      </c>
      <c r="N182" s="14">
        <f t="shared" si="28"/>
        <v>8000</v>
      </c>
      <c r="O182" s="14">
        <f>IF(AND(OR($D182="収入",$D182="振替",$D182="残高調整",$D182="借入",$D182="貯金"),$C182="予算",$E182="夫現金"),$J182,0)</f>
        <v>0</v>
      </c>
      <c r="P182" s="14">
        <f>IF(AND(OR($D182="支出",$D182="振替",$D182="残高調整",$D182="貯金"),$C182="予算",$F182="夫現金"),$J182,0)</f>
        <v>0</v>
      </c>
      <c r="Q182" s="14">
        <f>IF(AND(OR($D182="収入",$D182="振替",$D182="残高調整",$D182="借入",$D182="貯金"),$C182="予算",$E182="妻現金"),$J182,0)</f>
        <v>0</v>
      </c>
      <c r="R182" s="14">
        <f>IF(AND(OR($D182="支出",$D182="振替",$D182="残高調整",$D182="貯金"),$C182="予算",$F182="妻現金"),$J182,0)</f>
        <v>0</v>
      </c>
      <c r="S182" s="14">
        <f>IF(AND(OR($D182="収入",$D182="振替",$D182="残高調整",$D182="借入",$D182="貯金"),$C182="予算",$E182="夫銀行"),$J182,0)</f>
        <v>0</v>
      </c>
      <c r="T182" s="14">
        <f>IF(AND(OR($D182="支出",$D182="振替",$D182="残高調整",$D182="貯金"),$C182="予算",$F182="夫銀行"),$J182,0)</f>
        <v>8000</v>
      </c>
      <c r="U182" s="14">
        <f>IF(AND(OR($D182="収入",$D182="振替",$D182="残高調整",$D182="借入",$D182="貯金"),$C182="予算",$E182="妻銀行"),$J182,0)</f>
        <v>0</v>
      </c>
      <c r="V182" s="14">
        <f>IF(AND(OR($D182="支出",$D182="振替",$D182="残高調整",$D182="貯金"),$C182="予算",$F182="妻銀行"),$J182,0)</f>
        <v>0</v>
      </c>
      <c r="W182" s="14">
        <f t="shared" si="24"/>
        <v>0</v>
      </c>
      <c r="X182" s="14">
        <f t="shared" si="25"/>
        <v>0</v>
      </c>
      <c r="Y182" s="14">
        <f t="shared" si="29"/>
        <v>0</v>
      </c>
      <c r="Z182" s="14">
        <f t="shared" si="30"/>
        <v>0</v>
      </c>
      <c r="AA182" s="14">
        <f>IF(AND(OR($D182="収入",$D182="振替",$D182="残高調整",$D182="借入",$D182="貯金"),$C182="実施",$E182="夫現金"),$J182,0)</f>
        <v>0</v>
      </c>
      <c r="AB182" s="14">
        <f>IF(AND(OR($D182="支出",$D182="振替",$D182="残高調整",$D182="貯金"),$C182="実施",$F182="夫現金"),$J182,0)</f>
        <v>0</v>
      </c>
      <c r="AC182" s="14">
        <f>IF(AND(OR($D182="収入",$D182="振替",$D182="残高調整",$D182="借入",$D182="貯金"),$C182="実施",$E182="妻現金"),$J182,0)</f>
        <v>0</v>
      </c>
      <c r="AD182" s="14">
        <f>IF(AND(OR($D182="支出",$D182="振替",$D182="残高調整",$D182="貯金"),$C182="実施",$F182="妻現金"),$J182,0)</f>
        <v>0</v>
      </c>
      <c r="AE182" s="14">
        <f>IF(AND(OR($D182="収入",$D182="振替",$D182="残高調整",$D182="借入",$D182="貯金"),$C182="実施",$E182="夫銀行"),$J182,0)</f>
        <v>0</v>
      </c>
      <c r="AF182" s="14">
        <f>IF(AND(OR($D182="支出",$D182="振替",$D182="残高調整",$D182="貯金"),$C182="実施",$F182="夫銀行"),$J182,0)</f>
        <v>0</v>
      </c>
      <c r="AG182" s="14">
        <f>IF(AND(OR($D182="収入",$D182="振替",$D182="残高調整",$D182="借入",$D182="貯金"),$C182="実施",$E182="妻銀行"),$J182,0)</f>
        <v>0</v>
      </c>
      <c r="AH182" s="14">
        <f>IF(AND(OR($D182="支出",$D182="振替",$D182="残高調整",$D182="貯金"),$C182="実施",$F182="妻銀行"),$J182,0)</f>
        <v>0</v>
      </c>
      <c r="AI182" s="14">
        <f t="shared" si="22"/>
        <v>0</v>
      </c>
      <c r="AJ182" s="14">
        <f t="shared" si="23"/>
        <v>0</v>
      </c>
    </row>
    <row r="183" spans="1:36" x14ac:dyDescent="0.4">
      <c r="A183" s="22">
        <v>45250</v>
      </c>
      <c r="B183" s="13" t="str">
        <f t="shared" si="26"/>
        <v>月</v>
      </c>
      <c r="C183" s="13" t="s">
        <v>11</v>
      </c>
      <c r="D183" s="13" t="s">
        <v>25</v>
      </c>
      <c r="E183" s="4"/>
      <c r="F183" s="4" t="s">
        <v>145</v>
      </c>
      <c r="G183" s="4" t="s">
        <v>42</v>
      </c>
      <c r="H183" s="4" t="s">
        <v>104</v>
      </c>
      <c r="I183" s="4"/>
      <c r="J183" s="14">
        <v>20000</v>
      </c>
      <c r="K183" s="14">
        <f t="shared" si="31"/>
        <v>1792804</v>
      </c>
      <c r="L183" s="14">
        <f>L182+収支明細_完成!$Y183-収支明細_完成!$Z183</f>
        <v>1072804</v>
      </c>
      <c r="M183" s="14">
        <f t="shared" si="27"/>
        <v>0</v>
      </c>
      <c r="N183" s="14">
        <f t="shared" si="28"/>
        <v>20000</v>
      </c>
      <c r="O183" s="14">
        <f>IF(AND(OR($D183="収入",$D183="振替",$D183="残高調整",$D183="借入",$D183="貯金"),$C183="予算",$E183="夫現金"),$J183,0)</f>
        <v>0</v>
      </c>
      <c r="P183" s="14">
        <f>IF(AND(OR($D183="支出",$D183="振替",$D183="残高調整",$D183="貯金"),$C183="予算",$F183="夫現金"),$J183,0)</f>
        <v>0</v>
      </c>
      <c r="Q183" s="14">
        <f>IF(AND(OR($D183="収入",$D183="振替",$D183="残高調整",$D183="借入",$D183="貯金"),$C183="予算",$E183="妻現金"),$J183,0)</f>
        <v>0</v>
      </c>
      <c r="R183" s="14">
        <f>IF(AND(OR($D183="支出",$D183="振替",$D183="残高調整",$D183="貯金"),$C183="予算",$F183="妻現金"),$J183,0)</f>
        <v>0</v>
      </c>
      <c r="S183" s="14">
        <f>IF(AND(OR($D183="収入",$D183="振替",$D183="残高調整",$D183="借入",$D183="貯金"),$C183="予算",$E183="夫銀行"),$J183,0)</f>
        <v>0</v>
      </c>
      <c r="T183" s="14">
        <f>IF(AND(OR($D183="支出",$D183="振替",$D183="残高調整",$D183="貯金"),$C183="予算",$F183="夫銀行"),$J183,0)</f>
        <v>20000</v>
      </c>
      <c r="U183" s="14">
        <f>IF(AND(OR($D183="収入",$D183="振替",$D183="残高調整",$D183="借入",$D183="貯金"),$C183="予算",$E183="妻銀行"),$J183,0)</f>
        <v>0</v>
      </c>
      <c r="V183" s="14">
        <f>IF(AND(OR($D183="支出",$D183="振替",$D183="残高調整",$D183="貯金"),$C183="予算",$F183="妻銀行"),$J183,0)</f>
        <v>0</v>
      </c>
      <c r="W183" s="14">
        <f t="shared" si="24"/>
        <v>0</v>
      </c>
      <c r="X183" s="14">
        <f t="shared" si="25"/>
        <v>0</v>
      </c>
      <c r="Y183" s="14">
        <f t="shared" si="29"/>
        <v>0</v>
      </c>
      <c r="Z183" s="14">
        <f t="shared" si="30"/>
        <v>0</v>
      </c>
      <c r="AA183" s="14">
        <f>IF(AND(OR($D183="収入",$D183="振替",$D183="残高調整",$D183="借入",$D183="貯金"),$C183="実施",$E183="夫現金"),$J183,0)</f>
        <v>0</v>
      </c>
      <c r="AB183" s="14">
        <f>IF(AND(OR($D183="支出",$D183="振替",$D183="残高調整",$D183="貯金"),$C183="実施",$F183="夫現金"),$J183,0)</f>
        <v>0</v>
      </c>
      <c r="AC183" s="14">
        <f>IF(AND(OR($D183="収入",$D183="振替",$D183="残高調整",$D183="借入",$D183="貯金"),$C183="実施",$E183="妻現金"),$J183,0)</f>
        <v>0</v>
      </c>
      <c r="AD183" s="14">
        <f>IF(AND(OR($D183="支出",$D183="振替",$D183="残高調整",$D183="貯金"),$C183="実施",$F183="妻現金"),$J183,0)</f>
        <v>0</v>
      </c>
      <c r="AE183" s="14">
        <f>IF(AND(OR($D183="収入",$D183="振替",$D183="残高調整",$D183="借入",$D183="貯金"),$C183="実施",$E183="夫銀行"),$J183,0)</f>
        <v>0</v>
      </c>
      <c r="AF183" s="14">
        <f>IF(AND(OR($D183="支出",$D183="振替",$D183="残高調整",$D183="貯金"),$C183="実施",$F183="夫銀行"),$J183,0)</f>
        <v>0</v>
      </c>
      <c r="AG183" s="14">
        <f>IF(AND(OR($D183="収入",$D183="振替",$D183="残高調整",$D183="借入",$D183="貯金"),$C183="実施",$E183="妻銀行"),$J183,0)</f>
        <v>0</v>
      </c>
      <c r="AH183" s="14">
        <f>IF(AND(OR($D183="支出",$D183="振替",$D183="残高調整",$D183="貯金"),$C183="実施",$F183="妻銀行"),$J183,0)</f>
        <v>0</v>
      </c>
      <c r="AI183" s="14">
        <f t="shared" si="22"/>
        <v>0</v>
      </c>
      <c r="AJ183" s="14">
        <f t="shared" si="23"/>
        <v>0</v>
      </c>
    </row>
    <row r="184" spans="1:36" x14ac:dyDescent="0.4">
      <c r="A184" s="22">
        <v>45254</v>
      </c>
      <c r="B184" s="13" t="str">
        <f t="shared" si="26"/>
        <v>金</v>
      </c>
      <c r="C184" s="13" t="s">
        <v>11</v>
      </c>
      <c r="D184" s="13" t="s">
        <v>24</v>
      </c>
      <c r="E184" s="4" t="s">
        <v>145</v>
      </c>
      <c r="F184" s="4"/>
      <c r="G184" s="4" t="s">
        <v>30</v>
      </c>
      <c r="H184" s="4" t="s">
        <v>155</v>
      </c>
      <c r="I184" s="4"/>
      <c r="J184" s="14">
        <v>300000</v>
      </c>
      <c r="K184" s="14">
        <f t="shared" si="31"/>
        <v>2092804</v>
      </c>
      <c r="L184" s="14">
        <f>L183+収支明細_完成!$Y184-収支明細_完成!$Z184</f>
        <v>1072804</v>
      </c>
      <c r="M184" s="14">
        <f t="shared" si="27"/>
        <v>300000</v>
      </c>
      <c r="N184" s="14">
        <f t="shared" si="28"/>
        <v>0</v>
      </c>
      <c r="O184" s="14">
        <f>IF(AND(OR($D184="収入",$D184="振替",$D184="残高調整",$D184="借入",$D184="貯金"),$C184="予算",$E184="夫現金"),$J184,0)</f>
        <v>0</v>
      </c>
      <c r="P184" s="14">
        <f>IF(AND(OR($D184="支出",$D184="振替",$D184="残高調整",$D184="貯金"),$C184="予算",$F184="夫現金"),$J184,0)</f>
        <v>0</v>
      </c>
      <c r="Q184" s="14">
        <f>IF(AND(OR($D184="収入",$D184="振替",$D184="残高調整",$D184="借入",$D184="貯金"),$C184="予算",$E184="妻現金"),$J184,0)</f>
        <v>0</v>
      </c>
      <c r="R184" s="14">
        <f>IF(AND(OR($D184="支出",$D184="振替",$D184="残高調整",$D184="貯金"),$C184="予算",$F184="妻現金"),$J184,0)</f>
        <v>0</v>
      </c>
      <c r="S184" s="14">
        <f>IF(AND(OR($D184="収入",$D184="振替",$D184="残高調整",$D184="借入",$D184="貯金"),$C184="予算",$E184="夫銀行"),$J184,0)</f>
        <v>300000</v>
      </c>
      <c r="T184" s="14">
        <f>IF(AND(OR($D184="支出",$D184="振替",$D184="残高調整",$D184="貯金"),$C184="予算",$F184="夫銀行"),$J184,0)</f>
        <v>0</v>
      </c>
      <c r="U184" s="14">
        <f>IF(AND(OR($D184="収入",$D184="振替",$D184="残高調整",$D184="借入",$D184="貯金"),$C184="予算",$E184="妻銀行"),$J184,0)</f>
        <v>0</v>
      </c>
      <c r="V184" s="14">
        <f>IF(AND(OR($D184="支出",$D184="振替",$D184="残高調整",$D184="貯金"),$C184="予算",$F184="妻銀行"),$J184,0)</f>
        <v>0</v>
      </c>
      <c r="W184" s="14">
        <f t="shared" si="24"/>
        <v>0</v>
      </c>
      <c r="X184" s="14">
        <f t="shared" si="25"/>
        <v>0</v>
      </c>
      <c r="Y184" s="14">
        <f t="shared" si="29"/>
        <v>0</v>
      </c>
      <c r="Z184" s="14">
        <f t="shared" si="30"/>
        <v>0</v>
      </c>
      <c r="AA184" s="14">
        <f>IF(AND(OR($D184="収入",$D184="振替",$D184="残高調整",$D184="借入",$D184="貯金"),$C184="実施",$E184="夫現金"),$J184,0)</f>
        <v>0</v>
      </c>
      <c r="AB184" s="14">
        <f>IF(AND(OR($D184="支出",$D184="振替",$D184="残高調整",$D184="貯金"),$C184="実施",$F184="夫現金"),$J184,0)</f>
        <v>0</v>
      </c>
      <c r="AC184" s="14">
        <f>IF(AND(OR($D184="収入",$D184="振替",$D184="残高調整",$D184="借入",$D184="貯金"),$C184="実施",$E184="妻現金"),$J184,0)</f>
        <v>0</v>
      </c>
      <c r="AD184" s="14">
        <f>IF(AND(OR($D184="支出",$D184="振替",$D184="残高調整",$D184="貯金"),$C184="実施",$F184="妻現金"),$J184,0)</f>
        <v>0</v>
      </c>
      <c r="AE184" s="14">
        <f>IF(AND(OR($D184="収入",$D184="振替",$D184="残高調整",$D184="借入",$D184="貯金"),$C184="実施",$E184="夫銀行"),$J184,0)</f>
        <v>0</v>
      </c>
      <c r="AF184" s="14">
        <f>IF(AND(OR($D184="支出",$D184="振替",$D184="残高調整",$D184="貯金"),$C184="実施",$F184="夫銀行"),$J184,0)</f>
        <v>0</v>
      </c>
      <c r="AG184" s="14">
        <f>IF(AND(OR($D184="収入",$D184="振替",$D184="残高調整",$D184="借入",$D184="貯金"),$C184="実施",$E184="妻銀行"),$J184,0)</f>
        <v>0</v>
      </c>
      <c r="AH184" s="14">
        <f>IF(AND(OR($D184="支出",$D184="振替",$D184="残高調整",$D184="貯金"),$C184="実施",$F184="妻銀行"),$J184,0)</f>
        <v>0</v>
      </c>
      <c r="AI184" s="14">
        <f t="shared" si="22"/>
        <v>0</v>
      </c>
      <c r="AJ184" s="14">
        <f t="shared" si="23"/>
        <v>0</v>
      </c>
    </row>
    <row r="185" spans="1:36" x14ac:dyDescent="0.4">
      <c r="A185" s="22">
        <v>45257</v>
      </c>
      <c r="B185" s="13" t="str">
        <f t="shared" si="26"/>
        <v>月</v>
      </c>
      <c r="C185" s="13" t="s">
        <v>11</v>
      </c>
      <c r="D185" s="13" t="s">
        <v>25</v>
      </c>
      <c r="E185" s="4"/>
      <c r="F185" s="4" t="s">
        <v>28</v>
      </c>
      <c r="G185" s="4" t="s">
        <v>39</v>
      </c>
      <c r="H185" s="4" t="s">
        <v>28</v>
      </c>
      <c r="I185" s="4"/>
      <c r="J185" s="14">
        <v>20000</v>
      </c>
      <c r="K185" s="14">
        <f t="shared" si="31"/>
        <v>2092804</v>
      </c>
      <c r="L185" s="14">
        <f>L184+収支明細_完成!$Y185-収支明細_完成!$Z185</f>
        <v>1072804</v>
      </c>
      <c r="M185" s="14">
        <f t="shared" si="27"/>
        <v>0</v>
      </c>
      <c r="N185" s="14">
        <f t="shared" si="28"/>
        <v>0</v>
      </c>
      <c r="O185" s="14">
        <f>IF(AND(OR($D185="収入",$D185="振替",$D185="残高調整",$D185="借入",$D185="貯金"),$C185="予算",$E185="夫現金"),$J185,0)</f>
        <v>0</v>
      </c>
      <c r="P185" s="14">
        <f>IF(AND(OR($D185="支出",$D185="振替",$D185="残高調整",$D185="貯金"),$C185="予算",$F185="夫現金"),$J185,0)</f>
        <v>0</v>
      </c>
      <c r="Q185" s="14">
        <f>IF(AND(OR($D185="収入",$D185="振替",$D185="残高調整",$D185="借入",$D185="貯金"),$C185="予算",$E185="妻現金"),$J185,0)</f>
        <v>0</v>
      </c>
      <c r="R185" s="14">
        <f>IF(AND(OR($D185="支出",$D185="振替",$D185="残高調整",$D185="貯金"),$C185="予算",$F185="妻現金"),$J185,0)</f>
        <v>0</v>
      </c>
      <c r="S185" s="14">
        <f>IF(AND(OR($D185="収入",$D185="振替",$D185="残高調整",$D185="借入",$D185="貯金"),$C185="予算",$E185="夫銀行"),$J185,0)</f>
        <v>0</v>
      </c>
      <c r="T185" s="14">
        <f>IF(AND(OR($D185="支出",$D185="振替",$D185="残高調整",$D185="貯金"),$C185="予算",$F185="夫銀行"),$J185,0)</f>
        <v>0</v>
      </c>
      <c r="U185" s="14">
        <f>IF(AND(OR($D185="収入",$D185="振替",$D185="残高調整",$D185="借入",$D185="貯金"),$C185="予算",$E185="妻銀行"),$J185,0)</f>
        <v>0</v>
      </c>
      <c r="V185" s="14">
        <f>IF(AND(OR($D185="支出",$D185="振替",$D185="残高調整",$D185="貯金"),$C185="予算",$F185="妻銀行"),$J185,0)</f>
        <v>0</v>
      </c>
      <c r="W185" s="14">
        <f t="shared" si="24"/>
        <v>0</v>
      </c>
      <c r="X185" s="14">
        <f t="shared" si="25"/>
        <v>0</v>
      </c>
      <c r="Y185" s="14">
        <f t="shared" si="29"/>
        <v>0</v>
      </c>
      <c r="Z185" s="14">
        <f t="shared" si="30"/>
        <v>0</v>
      </c>
      <c r="AA185" s="14">
        <f>IF(AND(OR($D185="収入",$D185="振替",$D185="残高調整",$D185="借入",$D185="貯金"),$C185="実施",$E185="夫現金"),$J185,0)</f>
        <v>0</v>
      </c>
      <c r="AB185" s="14">
        <f>IF(AND(OR($D185="支出",$D185="振替",$D185="残高調整",$D185="貯金"),$C185="実施",$F185="夫現金"),$J185,0)</f>
        <v>0</v>
      </c>
      <c r="AC185" s="14">
        <f>IF(AND(OR($D185="収入",$D185="振替",$D185="残高調整",$D185="借入",$D185="貯金"),$C185="実施",$E185="妻現金"),$J185,0)</f>
        <v>0</v>
      </c>
      <c r="AD185" s="14">
        <f>IF(AND(OR($D185="支出",$D185="振替",$D185="残高調整",$D185="貯金"),$C185="実施",$F185="妻現金"),$J185,0)</f>
        <v>0</v>
      </c>
      <c r="AE185" s="14">
        <f>IF(AND(OR($D185="収入",$D185="振替",$D185="残高調整",$D185="借入",$D185="貯金"),$C185="実施",$E185="夫銀行"),$J185,0)</f>
        <v>0</v>
      </c>
      <c r="AF185" s="14">
        <f>IF(AND(OR($D185="支出",$D185="振替",$D185="残高調整",$D185="貯金"),$C185="実施",$F185="夫銀行"),$J185,0)</f>
        <v>0</v>
      </c>
      <c r="AG185" s="14">
        <f>IF(AND(OR($D185="収入",$D185="振替",$D185="残高調整",$D185="借入",$D185="貯金"),$C185="実施",$E185="妻銀行"),$J185,0)</f>
        <v>0</v>
      </c>
      <c r="AH185" s="14">
        <f>IF(AND(OR($D185="支出",$D185="振替",$D185="残高調整",$D185="貯金"),$C185="実施",$F185="妻銀行"),$J185,0)</f>
        <v>0</v>
      </c>
      <c r="AI185" s="14">
        <f t="shared" si="22"/>
        <v>0</v>
      </c>
      <c r="AJ185" s="14">
        <f t="shared" si="23"/>
        <v>0</v>
      </c>
    </row>
    <row r="186" spans="1:36" x14ac:dyDescent="0.4">
      <c r="A186" s="22">
        <v>45260</v>
      </c>
      <c r="B186" s="13" t="str">
        <f t="shared" si="26"/>
        <v>木</v>
      </c>
      <c r="C186" s="13" t="s">
        <v>11</v>
      </c>
      <c r="D186" s="13" t="s">
        <v>24</v>
      </c>
      <c r="E186" s="4" t="s">
        <v>160</v>
      </c>
      <c r="F186" s="4"/>
      <c r="G186" s="4" t="s">
        <v>30</v>
      </c>
      <c r="H186" s="4" t="s">
        <v>170</v>
      </c>
      <c r="I186" s="4"/>
      <c r="J186" s="14">
        <v>70000</v>
      </c>
      <c r="K186" s="14">
        <f t="shared" si="31"/>
        <v>2162804</v>
      </c>
      <c r="L186" s="14">
        <f>L185+収支明細_完成!$Y186-収支明細_完成!$Z186</f>
        <v>1072804</v>
      </c>
      <c r="M186" s="14">
        <f t="shared" si="27"/>
        <v>70000</v>
      </c>
      <c r="N186" s="14">
        <f t="shared" si="28"/>
        <v>0</v>
      </c>
      <c r="O186" s="14">
        <f>IF(AND(OR($D186="収入",$D186="振替",$D186="残高調整",$D186="借入",$D186="貯金"),$C186="予算",$E186="夫現金"),$J186,0)</f>
        <v>0</v>
      </c>
      <c r="P186" s="14">
        <f>IF(AND(OR($D186="支出",$D186="振替",$D186="残高調整",$D186="貯金"),$C186="予算",$F186="夫現金"),$J186,0)</f>
        <v>0</v>
      </c>
      <c r="Q186" s="14">
        <f>IF(AND(OR($D186="収入",$D186="振替",$D186="残高調整",$D186="借入",$D186="貯金"),$C186="予算",$E186="妻現金"),$J186,0)</f>
        <v>0</v>
      </c>
      <c r="R186" s="14">
        <f>IF(AND(OR($D186="支出",$D186="振替",$D186="残高調整",$D186="貯金"),$C186="予算",$F186="妻現金"),$J186,0)</f>
        <v>0</v>
      </c>
      <c r="S186" s="14">
        <f>IF(AND(OR($D186="収入",$D186="振替",$D186="残高調整",$D186="借入",$D186="貯金"),$C186="予算",$E186="夫銀行"),$J186,0)</f>
        <v>0</v>
      </c>
      <c r="T186" s="14">
        <f>IF(AND(OR($D186="支出",$D186="振替",$D186="残高調整",$D186="貯金"),$C186="予算",$F186="夫銀行"),$J186,0)</f>
        <v>0</v>
      </c>
      <c r="U186" s="14">
        <f>IF(AND(OR($D186="収入",$D186="振替",$D186="残高調整",$D186="借入",$D186="貯金"),$C186="予算",$E186="妻銀行"),$J186,0)</f>
        <v>70000</v>
      </c>
      <c r="V186" s="14">
        <f>IF(AND(OR($D186="支出",$D186="振替",$D186="残高調整",$D186="貯金"),$C186="予算",$F186="妻銀行"),$J186,0)</f>
        <v>0</v>
      </c>
      <c r="W186" s="14">
        <f t="shared" si="24"/>
        <v>0</v>
      </c>
      <c r="X186" s="14">
        <f t="shared" si="25"/>
        <v>0</v>
      </c>
      <c r="Y186" s="14">
        <f t="shared" si="29"/>
        <v>0</v>
      </c>
      <c r="Z186" s="14">
        <f t="shared" si="30"/>
        <v>0</v>
      </c>
      <c r="AA186" s="14">
        <f>IF(AND(OR($D186="収入",$D186="振替",$D186="残高調整",$D186="借入",$D186="貯金"),$C186="実施",$E186="夫現金"),$J186,0)</f>
        <v>0</v>
      </c>
      <c r="AB186" s="14">
        <f>IF(AND(OR($D186="支出",$D186="振替",$D186="残高調整",$D186="貯金"),$C186="実施",$F186="夫現金"),$J186,0)</f>
        <v>0</v>
      </c>
      <c r="AC186" s="14">
        <f>IF(AND(OR($D186="収入",$D186="振替",$D186="残高調整",$D186="借入",$D186="貯金"),$C186="実施",$E186="妻現金"),$J186,0)</f>
        <v>0</v>
      </c>
      <c r="AD186" s="14">
        <f>IF(AND(OR($D186="支出",$D186="振替",$D186="残高調整",$D186="貯金"),$C186="実施",$F186="妻現金"),$J186,0)</f>
        <v>0</v>
      </c>
      <c r="AE186" s="14">
        <f>IF(AND(OR($D186="収入",$D186="振替",$D186="残高調整",$D186="借入",$D186="貯金"),$C186="実施",$E186="夫銀行"),$J186,0)</f>
        <v>0</v>
      </c>
      <c r="AF186" s="14">
        <f>IF(AND(OR($D186="支出",$D186="振替",$D186="残高調整",$D186="貯金"),$C186="実施",$F186="夫銀行"),$J186,0)</f>
        <v>0</v>
      </c>
      <c r="AG186" s="14">
        <f>IF(AND(OR($D186="収入",$D186="振替",$D186="残高調整",$D186="借入",$D186="貯金"),$C186="実施",$E186="妻銀行"),$J186,0)</f>
        <v>0</v>
      </c>
      <c r="AH186" s="14">
        <f>IF(AND(OR($D186="支出",$D186="振替",$D186="残高調整",$D186="貯金"),$C186="実施",$F186="妻銀行"),$J186,0)</f>
        <v>0</v>
      </c>
      <c r="AI186" s="14">
        <f t="shared" si="22"/>
        <v>0</v>
      </c>
      <c r="AJ186" s="14">
        <f t="shared" si="23"/>
        <v>0</v>
      </c>
    </row>
    <row r="187" spans="1:36" x14ac:dyDescent="0.4">
      <c r="A187" s="22">
        <v>45260</v>
      </c>
      <c r="B187" s="13" t="str">
        <f t="shared" si="26"/>
        <v>木</v>
      </c>
      <c r="C187" s="13" t="s">
        <v>11</v>
      </c>
      <c r="D187" s="13" t="s">
        <v>25</v>
      </c>
      <c r="E187" s="4"/>
      <c r="F187" s="4" t="s">
        <v>145</v>
      </c>
      <c r="G187" s="4" t="s">
        <v>36</v>
      </c>
      <c r="H187" s="4" t="s">
        <v>105</v>
      </c>
      <c r="I187" s="4"/>
      <c r="J187" s="14">
        <v>10000</v>
      </c>
      <c r="K187" s="14">
        <f t="shared" si="31"/>
        <v>2152804</v>
      </c>
      <c r="L187" s="14">
        <f>L186+収支明細_完成!$Y187-収支明細_完成!$Z187</f>
        <v>1072804</v>
      </c>
      <c r="M187" s="14">
        <f t="shared" si="27"/>
        <v>0</v>
      </c>
      <c r="N187" s="14">
        <f t="shared" si="28"/>
        <v>10000</v>
      </c>
      <c r="O187" s="14">
        <f>IF(AND(OR($D187="収入",$D187="振替",$D187="残高調整",$D187="借入",$D187="貯金"),$C187="予算",$E187="夫現金"),$J187,0)</f>
        <v>0</v>
      </c>
      <c r="P187" s="14">
        <f>IF(AND(OR($D187="支出",$D187="振替",$D187="残高調整",$D187="貯金"),$C187="予算",$F187="夫現金"),$J187,0)</f>
        <v>0</v>
      </c>
      <c r="Q187" s="14">
        <f>IF(AND(OR($D187="収入",$D187="振替",$D187="残高調整",$D187="借入",$D187="貯金"),$C187="予算",$E187="妻現金"),$J187,0)</f>
        <v>0</v>
      </c>
      <c r="R187" s="14">
        <f>IF(AND(OR($D187="支出",$D187="振替",$D187="残高調整",$D187="貯金"),$C187="予算",$F187="妻現金"),$J187,0)</f>
        <v>0</v>
      </c>
      <c r="S187" s="14">
        <f>IF(AND(OR($D187="収入",$D187="振替",$D187="残高調整",$D187="借入",$D187="貯金"),$C187="予算",$E187="夫銀行"),$J187,0)</f>
        <v>0</v>
      </c>
      <c r="T187" s="14">
        <f>IF(AND(OR($D187="支出",$D187="振替",$D187="残高調整",$D187="貯金"),$C187="予算",$F187="夫銀行"),$J187,0)</f>
        <v>10000</v>
      </c>
      <c r="U187" s="14">
        <f>IF(AND(OR($D187="収入",$D187="振替",$D187="残高調整",$D187="借入",$D187="貯金"),$C187="予算",$E187="妻銀行"),$J187,0)</f>
        <v>0</v>
      </c>
      <c r="V187" s="14">
        <f>IF(AND(OR($D187="支出",$D187="振替",$D187="残高調整",$D187="貯金"),$C187="予算",$F187="妻銀行"),$J187,0)</f>
        <v>0</v>
      </c>
      <c r="W187" s="14">
        <f t="shared" si="24"/>
        <v>0</v>
      </c>
      <c r="X187" s="14">
        <f t="shared" si="25"/>
        <v>0</v>
      </c>
      <c r="Y187" s="14">
        <f t="shared" si="29"/>
        <v>0</v>
      </c>
      <c r="Z187" s="14">
        <f t="shared" si="30"/>
        <v>0</v>
      </c>
      <c r="AA187" s="14">
        <f>IF(AND(OR($D187="収入",$D187="振替",$D187="残高調整",$D187="借入",$D187="貯金"),$C187="実施",$E187="夫現金"),$J187,0)</f>
        <v>0</v>
      </c>
      <c r="AB187" s="14">
        <f>IF(AND(OR($D187="支出",$D187="振替",$D187="残高調整",$D187="貯金"),$C187="実施",$F187="夫現金"),$J187,0)</f>
        <v>0</v>
      </c>
      <c r="AC187" s="14">
        <f>IF(AND(OR($D187="収入",$D187="振替",$D187="残高調整",$D187="借入",$D187="貯金"),$C187="実施",$E187="妻現金"),$J187,0)</f>
        <v>0</v>
      </c>
      <c r="AD187" s="14">
        <f>IF(AND(OR($D187="支出",$D187="振替",$D187="残高調整",$D187="貯金"),$C187="実施",$F187="妻現金"),$J187,0)</f>
        <v>0</v>
      </c>
      <c r="AE187" s="14">
        <f>IF(AND(OR($D187="収入",$D187="振替",$D187="残高調整",$D187="借入",$D187="貯金"),$C187="実施",$E187="夫銀行"),$J187,0)</f>
        <v>0</v>
      </c>
      <c r="AF187" s="14">
        <f>IF(AND(OR($D187="支出",$D187="振替",$D187="残高調整",$D187="貯金"),$C187="実施",$F187="夫銀行"),$J187,0)</f>
        <v>0</v>
      </c>
      <c r="AG187" s="14">
        <f>IF(AND(OR($D187="収入",$D187="振替",$D187="残高調整",$D187="借入",$D187="貯金"),$C187="実施",$E187="妻銀行"),$J187,0)</f>
        <v>0</v>
      </c>
      <c r="AH187" s="14">
        <f>IF(AND(OR($D187="支出",$D187="振替",$D187="残高調整",$D187="貯金"),$C187="実施",$F187="妻銀行"),$J187,0)</f>
        <v>0</v>
      </c>
      <c r="AI187" s="14">
        <f t="shared" si="22"/>
        <v>0</v>
      </c>
      <c r="AJ187" s="14">
        <f t="shared" si="23"/>
        <v>0</v>
      </c>
    </row>
    <row r="188" spans="1:36" x14ac:dyDescent="0.4">
      <c r="A188" s="22">
        <v>45260</v>
      </c>
      <c r="B188" s="13" t="str">
        <f t="shared" si="26"/>
        <v>木</v>
      </c>
      <c r="C188" s="13" t="s">
        <v>11</v>
      </c>
      <c r="D188" s="13" t="s">
        <v>25</v>
      </c>
      <c r="E188" s="4"/>
      <c r="F188" s="4" t="s">
        <v>145</v>
      </c>
      <c r="G188" s="4" t="s">
        <v>35</v>
      </c>
      <c r="H188" s="4" t="s">
        <v>106</v>
      </c>
      <c r="I188" s="4"/>
      <c r="J188" s="14">
        <v>20000</v>
      </c>
      <c r="K188" s="14">
        <f t="shared" si="31"/>
        <v>2132804</v>
      </c>
      <c r="L188" s="14">
        <f>L187+収支明細_完成!$Y188-収支明細_完成!$Z188</f>
        <v>1072804</v>
      </c>
      <c r="M188" s="14">
        <f t="shared" si="27"/>
        <v>0</v>
      </c>
      <c r="N188" s="14">
        <f t="shared" si="28"/>
        <v>20000</v>
      </c>
      <c r="O188" s="14">
        <f>IF(AND(OR($D188="収入",$D188="振替",$D188="残高調整",$D188="借入",$D188="貯金"),$C188="予算",$E188="夫現金"),$J188,0)</f>
        <v>0</v>
      </c>
      <c r="P188" s="14">
        <f>IF(AND(OR($D188="支出",$D188="振替",$D188="残高調整",$D188="貯金"),$C188="予算",$F188="夫現金"),$J188,0)</f>
        <v>0</v>
      </c>
      <c r="Q188" s="14">
        <f>IF(AND(OR($D188="収入",$D188="振替",$D188="残高調整",$D188="借入",$D188="貯金"),$C188="予算",$E188="妻現金"),$J188,0)</f>
        <v>0</v>
      </c>
      <c r="R188" s="14">
        <f>IF(AND(OR($D188="支出",$D188="振替",$D188="残高調整",$D188="貯金"),$C188="予算",$F188="妻現金"),$J188,0)</f>
        <v>0</v>
      </c>
      <c r="S188" s="14">
        <f>IF(AND(OR($D188="収入",$D188="振替",$D188="残高調整",$D188="借入",$D188="貯金"),$C188="予算",$E188="夫銀行"),$J188,0)</f>
        <v>0</v>
      </c>
      <c r="T188" s="14">
        <f>IF(AND(OR($D188="支出",$D188="振替",$D188="残高調整",$D188="貯金"),$C188="予算",$F188="夫銀行"),$J188,0)</f>
        <v>20000</v>
      </c>
      <c r="U188" s="14">
        <f>IF(AND(OR($D188="収入",$D188="振替",$D188="残高調整",$D188="借入",$D188="貯金"),$C188="予算",$E188="妻銀行"),$J188,0)</f>
        <v>0</v>
      </c>
      <c r="V188" s="14">
        <f>IF(AND(OR($D188="支出",$D188="振替",$D188="残高調整",$D188="貯金"),$C188="予算",$F188="妻銀行"),$J188,0)</f>
        <v>0</v>
      </c>
      <c r="W188" s="14">
        <f t="shared" si="24"/>
        <v>0</v>
      </c>
      <c r="X188" s="14">
        <f t="shared" si="25"/>
        <v>0</v>
      </c>
      <c r="Y188" s="14">
        <f t="shared" si="29"/>
        <v>0</v>
      </c>
      <c r="Z188" s="14">
        <f t="shared" si="30"/>
        <v>0</v>
      </c>
      <c r="AA188" s="14">
        <f>IF(AND(OR($D188="収入",$D188="振替",$D188="残高調整",$D188="借入",$D188="貯金"),$C188="実施",$E188="夫現金"),$J188,0)</f>
        <v>0</v>
      </c>
      <c r="AB188" s="14">
        <f>IF(AND(OR($D188="支出",$D188="振替",$D188="残高調整",$D188="貯金"),$C188="実施",$F188="夫現金"),$J188,0)</f>
        <v>0</v>
      </c>
      <c r="AC188" s="14">
        <f>IF(AND(OR($D188="収入",$D188="振替",$D188="残高調整",$D188="借入",$D188="貯金"),$C188="実施",$E188="妻現金"),$J188,0)</f>
        <v>0</v>
      </c>
      <c r="AD188" s="14">
        <f>IF(AND(OR($D188="支出",$D188="振替",$D188="残高調整",$D188="貯金"),$C188="実施",$F188="妻現金"),$J188,0)</f>
        <v>0</v>
      </c>
      <c r="AE188" s="14">
        <f>IF(AND(OR($D188="収入",$D188="振替",$D188="残高調整",$D188="借入",$D188="貯金"),$C188="実施",$E188="夫銀行"),$J188,0)</f>
        <v>0</v>
      </c>
      <c r="AF188" s="14">
        <f>IF(AND(OR($D188="支出",$D188="振替",$D188="残高調整",$D188="貯金"),$C188="実施",$F188="夫銀行"),$J188,0)</f>
        <v>0</v>
      </c>
      <c r="AG188" s="14">
        <f>IF(AND(OR($D188="収入",$D188="振替",$D188="残高調整",$D188="借入",$D188="貯金"),$C188="実施",$E188="妻銀行"),$J188,0)</f>
        <v>0</v>
      </c>
      <c r="AH188" s="14">
        <f>IF(AND(OR($D188="支出",$D188="振替",$D188="残高調整",$D188="貯金"),$C188="実施",$F188="妻銀行"),$J188,0)</f>
        <v>0</v>
      </c>
      <c r="AI188" s="14">
        <f t="shared" si="22"/>
        <v>0</v>
      </c>
      <c r="AJ188" s="14">
        <f t="shared" si="23"/>
        <v>0</v>
      </c>
    </row>
    <row r="189" spans="1:36" x14ac:dyDescent="0.4">
      <c r="A189" s="22">
        <v>45260</v>
      </c>
      <c r="B189" s="13" t="str">
        <f t="shared" si="26"/>
        <v>木</v>
      </c>
      <c r="C189" s="13" t="s">
        <v>11</v>
      </c>
      <c r="D189" s="13" t="s">
        <v>25</v>
      </c>
      <c r="E189" s="4"/>
      <c r="F189" s="4" t="s">
        <v>145</v>
      </c>
      <c r="G189" s="4" t="s">
        <v>35</v>
      </c>
      <c r="H189" s="4" t="s">
        <v>58</v>
      </c>
      <c r="I189" s="4"/>
      <c r="J189" s="14">
        <v>6000</v>
      </c>
      <c r="K189" s="14">
        <f t="shared" si="31"/>
        <v>2126804</v>
      </c>
      <c r="L189" s="14">
        <f>L188+収支明細_完成!$Y189-収支明細_完成!$Z189</f>
        <v>1072804</v>
      </c>
      <c r="M189" s="14">
        <f t="shared" si="27"/>
        <v>0</v>
      </c>
      <c r="N189" s="14">
        <f t="shared" si="28"/>
        <v>6000</v>
      </c>
      <c r="O189" s="14">
        <f>IF(AND(OR($D189="収入",$D189="振替",$D189="残高調整",$D189="借入",$D189="貯金"),$C189="予算",$E189="夫現金"),$J189,0)</f>
        <v>0</v>
      </c>
      <c r="P189" s="14">
        <f>IF(AND(OR($D189="支出",$D189="振替",$D189="残高調整",$D189="貯金"),$C189="予算",$F189="夫現金"),$J189,0)</f>
        <v>0</v>
      </c>
      <c r="Q189" s="14">
        <f>IF(AND(OR($D189="収入",$D189="振替",$D189="残高調整",$D189="借入",$D189="貯金"),$C189="予算",$E189="妻現金"),$J189,0)</f>
        <v>0</v>
      </c>
      <c r="R189" s="14">
        <f>IF(AND(OR($D189="支出",$D189="振替",$D189="残高調整",$D189="貯金"),$C189="予算",$F189="妻現金"),$J189,0)</f>
        <v>0</v>
      </c>
      <c r="S189" s="14">
        <f>IF(AND(OR($D189="収入",$D189="振替",$D189="残高調整",$D189="借入",$D189="貯金"),$C189="予算",$E189="夫銀行"),$J189,0)</f>
        <v>0</v>
      </c>
      <c r="T189" s="14">
        <f>IF(AND(OR($D189="支出",$D189="振替",$D189="残高調整",$D189="貯金"),$C189="予算",$F189="夫銀行"),$J189,0)</f>
        <v>6000</v>
      </c>
      <c r="U189" s="14">
        <f>IF(AND(OR($D189="収入",$D189="振替",$D189="残高調整",$D189="借入",$D189="貯金"),$C189="予算",$E189="妻銀行"),$J189,0)</f>
        <v>0</v>
      </c>
      <c r="V189" s="14">
        <f>IF(AND(OR($D189="支出",$D189="振替",$D189="残高調整",$D189="貯金"),$C189="予算",$F189="妻銀行"),$J189,0)</f>
        <v>0</v>
      </c>
      <c r="W189" s="14">
        <f t="shared" si="24"/>
        <v>0</v>
      </c>
      <c r="X189" s="14">
        <f t="shared" si="25"/>
        <v>0</v>
      </c>
      <c r="Y189" s="14">
        <f t="shared" si="29"/>
        <v>0</v>
      </c>
      <c r="Z189" s="14">
        <f t="shared" si="30"/>
        <v>0</v>
      </c>
      <c r="AA189" s="14">
        <f>IF(AND(OR($D189="収入",$D189="振替",$D189="残高調整",$D189="借入",$D189="貯金"),$C189="実施",$E189="夫現金"),$J189,0)</f>
        <v>0</v>
      </c>
      <c r="AB189" s="14">
        <f>IF(AND(OR($D189="支出",$D189="振替",$D189="残高調整",$D189="貯金"),$C189="実施",$F189="夫現金"),$J189,0)</f>
        <v>0</v>
      </c>
      <c r="AC189" s="14">
        <f>IF(AND(OR($D189="収入",$D189="振替",$D189="残高調整",$D189="借入",$D189="貯金"),$C189="実施",$E189="妻現金"),$J189,0)</f>
        <v>0</v>
      </c>
      <c r="AD189" s="14">
        <f>IF(AND(OR($D189="支出",$D189="振替",$D189="残高調整",$D189="貯金"),$C189="実施",$F189="妻現金"),$J189,0)</f>
        <v>0</v>
      </c>
      <c r="AE189" s="14">
        <f>IF(AND(OR($D189="収入",$D189="振替",$D189="残高調整",$D189="借入",$D189="貯金"),$C189="実施",$E189="夫銀行"),$J189,0)</f>
        <v>0</v>
      </c>
      <c r="AF189" s="14">
        <f>IF(AND(OR($D189="支出",$D189="振替",$D189="残高調整",$D189="貯金"),$C189="実施",$F189="夫銀行"),$J189,0)</f>
        <v>0</v>
      </c>
      <c r="AG189" s="14">
        <f>IF(AND(OR($D189="収入",$D189="振替",$D189="残高調整",$D189="借入",$D189="貯金"),$C189="実施",$E189="妻銀行"),$J189,0)</f>
        <v>0</v>
      </c>
      <c r="AH189" s="14">
        <f>IF(AND(OR($D189="支出",$D189="振替",$D189="残高調整",$D189="貯金"),$C189="実施",$F189="妻銀行"),$J189,0)</f>
        <v>0</v>
      </c>
      <c r="AI189" s="14">
        <f t="shared" si="22"/>
        <v>0</v>
      </c>
      <c r="AJ189" s="14">
        <f t="shared" si="23"/>
        <v>0</v>
      </c>
    </row>
    <row r="190" spans="1:36" x14ac:dyDescent="0.4">
      <c r="A190" s="22">
        <v>45260</v>
      </c>
      <c r="B190" s="13" t="str">
        <f t="shared" si="26"/>
        <v>木</v>
      </c>
      <c r="C190" s="13" t="s">
        <v>11</v>
      </c>
      <c r="D190" s="13" t="s">
        <v>25</v>
      </c>
      <c r="E190" s="4"/>
      <c r="F190" s="4" t="s">
        <v>145</v>
      </c>
      <c r="G190" s="4" t="s">
        <v>35</v>
      </c>
      <c r="H190" s="4" t="s">
        <v>107</v>
      </c>
      <c r="I190" s="4"/>
      <c r="J190" s="14">
        <v>8000</v>
      </c>
      <c r="K190" s="14">
        <f t="shared" si="31"/>
        <v>2118804</v>
      </c>
      <c r="L190" s="14">
        <f>L189+収支明細_完成!$Y190-収支明細_完成!$Z190</f>
        <v>1072804</v>
      </c>
      <c r="M190" s="14">
        <f t="shared" si="27"/>
        <v>0</v>
      </c>
      <c r="N190" s="14">
        <f t="shared" si="28"/>
        <v>8000</v>
      </c>
      <c r="O190" s="14">
        <f>IF(AND(OR($D190="収入",$D190="振替",$D190="残高調整",$D190="借入",$D190="貯金"),$C190="予算",$E190="夫現金"),$J190,0)</f>
        <v>0</v>
      </c>
      <c r="P190" s="14">
        <f>IF(AND(OR($D190="支出",$D190="振替",$D190="残高調整",$D190="貯金"),$C190="予算",$F190="夫現金"),$J190,0)</f>
        <v>0</v>
      </c>
      <c r="Q190" s="14">
        <f>IF(AND(OR($D190="収入",$D190="振替",$D190="残高調整",$D190="借入",$D190="貯金"),$C190="予算",$E190="妻現金"),$J190,0)</f>
        <v>0</v>
      </c>
      <c r="R190" s="14">
        <f>IF(AND(OR($D190="支出",$D190="振替",$D190="残高調整",$D190="貯金"),$C190="予算",$F190="妻現金"),$J190,0)</f>
        <v>0</v>
      </c>
      <c r="S190" s="14">
        <f>IF(AND(OR($D190="収入",$D190="振替",$D190="残高調整",$D190="借入",$D190="貯金"),$C190="予算",$E190="夫銀行"),$J190,0)</f>
        <v>0</v>
      </c>
      <c r="T190" s="14">
        <f>IF(AND(OR($D190="支出",$D190="振替",$D190="残高調整",$D190="貯金"),$C190="予算",$F190="夫銀行"),$J190,0)</f>
        <v>8000</v>
      </c>
      <c r="U190" s="14">
        <f>IF(AND(OR($D190="収入",$D190="振替",$D190="残高調整",$D190="借入",$D190="貯金"),$C190="予算",$E190="妻銀行"),$J190,0)</f>
        <v>0</v>
      </c>
      <c r="V190" s="14">
        <f>IF(AND(OR($D190="支出",$D190="振替",$D190="残高調整",$D190="貯金"),$C190="予算",$F190="妻銀行"),$J190,0)</f>
        <v>0</v>
      </c>
      <c r="W190" s="14">
        <f t="shared" si="24"/>
        <v>0</v>
      </c>
      <c r="X190" s="14">
        <f t="shared" si="25"/>
        <v>0</v>
      </c>
      <c r="Y190" s="14">
        <f t="shared" si="29"/>
        <v>0</v>
      </c>
      <c r="Z190" s="14">
        <f t="shared" si="30"/>
        <v>0</v>
      </c>
      <c r="AA190" s="14">
        <f>IF(AND(OR($D190="収入",$D190="振替",$D190="残高調整",$D190="借入",$D190="貯金"),$C190="実施",$E190="夫現金"),$J190,0)</f>
        <v>0</v>
      </c>
      <c r="AB190" s="14">
        <f>IF(AND(OR($D190="支出",$D190="振替",$D190="残高調整",$D190="貯金"),$C190="実施",$F190="夫現金"),$J190,0)</f>
        <v>0</v>
      </c>
      <c r="AC190" s="14">
        <f>IF(AND(OR($D190="収入",$D190="振替",$D190="残高調整",$D190="借入",$D190="貯金"),$C190="実施",$E190="妻現金"),$J190,0)</f>
        <v>0</v>
      </c>
      <c r="AD190" s="14">
        <f>IF(AND(OR($D190="支出",$D190="振替",$D190="残高調整",$D190="貯金"),$C190="実施",$F190="妻現金"),$J190,0)</f>
        <v>0</v>
      </c>
      <c r="AE190" s="14">
        <f>IF(AND(OR($D190="収入",$D190="振替",$D190="残高調整",$D190="借入",$D190="貯金"),$C190="実施",$E190="夫銀行"),$J190,0)</f>
        <v>0</v>
      </c>
      <c r="AF190" s="14">
        <f>IF(AND(OR($D190="支出",$D190="振替",$D190="残高調整",$D190="貯金"),$C190="実施",$F190="夫銀行"),$J190,0)</f>
        <v>0</v>
      </c>
      <c r="AG190" s="14">
        <f>IF(AND(OR($D190="収入",$D190="振替",$D190="残高調整",$D190="借入",$D190="貯金"),$C190="実施",$E190="妻銀行"),$J190,0)</f>
        <v>0</v>
      </c>
      <c r="AH190" s="14">
        <f>IF(AND(OR($D190="支出",$D190="振替",$D190="残高調整",$D190="貯金"),$C190="実施",$F190="妻銀行"),$J190,0)</f>
        <v>0</v>
      </c>
      <c r="AI190" s="14">
        <f t="shared" si="22"/>
        <v>0</v>
      </c>
      <c r="AJ190" s="14">
        <f t="shared" si="23"/>
        <v>0</v>
      </c>
    </row>
    <row r="191" spans="1:36" x14ac:dyDescent="0.4">
      <c r="A191" s="22">
        <v>45260</v>
      </c>
      <c r="B191" s="13" t="str">
        <f t="shared" si="26"/>
        <v>木</v>
      </c>
      <c r="C191" s="13" t="s">
        <v>11</v>
      </c>
      <c r="D191" s="13" t="s">
        <v>25</v>
      </c>
      <c r="E191" s="4"/>
      <c r="F191" s="4" t="s">
        <v>145</v>
      </c>
      <c r="G191" s="4" t="s">
        <v>40</v>
      </c>
      <c r="H191" s="4" t="s">
        <v>108</v>
      </c>
      <c r="I191" s="4"/>
      <c r="J191" s="14">
        <v>100000</v>
      </c>
      <c r="K191" s="14">
        <f t="shared" si="31"/>
        <v>2018804</v>
      </c>
      <c r="L191" s="14">
        <f>L190+収支明細_完成!$Y191-収支明細_完成!$Z191</f>
        <v>1072804</v>
      </c>
      <c r="M191" s="14">
        <f t="shared" si="27"/>
        <v>0</v>
      </c>
      <c r="N191" s="14">
        <f t="shared" si="28"/>
        <v>100000</v>
      </c>
      <c r="O191" s="14">
        <f>IF(AND(OR($D191="収入",$D191="振替",$D191="残高調整",$D191="借入",$D191="貯金"),$C191="予算",$E191="夫現金"),$J191,0)</f>
        <v>0</v>
      </c>
      <c r="P191" s="14">
        <f>IF(AND(OR($D191="支出",$D191="振替",$D191="残高調整",$D191="貯金"),$C191="予算",$F191="夫現金"),$J191,0)</f>
        <v>0</v>
      </c>
      <c r="Q191" s="14">
        <f>IF(AND(OR($D191="収入",$D191="振替",$D191="残高調整",$D191="借入",$D191="貯金"),$C191="予算",$E191="妻現金"),$J191,0)</f>
        <v>0</v>
      </c>
      <c r="R191" s="14">
        <f>IF(AND(OR($D191="支出",$D191="振替",$D191="残高調整",$D191="貯金"),$C191="予算",$F191="妻現金"),$J191,0)</f>
        <v>0</v>
      </c>
      <c r="S191" s="14">
        <f>IF(AND(OR($D191="収入",$D191="振替",$D191="残高調整",$D191="借入",$D191="貯金"),$C191="予算",$E191="夫銀行"),$J191,0)</f>
        <v>0</v>
      </c>
      <c r="T191" s="14">
        <f>IF(AND(OR($D191="支出",$D191="振替",$D191="残高調整",$D191="貯金"),$C191="予算",$F191="夫銀行"),$J191,0)</f>
        <v>100000</v>
      </c>
      <c r="U191" s="14">
        <f>IF(AND(OR($D191="収入",$D191="振替",$D191="残高調整",$D191="借入",$D191="貯金"),$C191="予算",$E191="妻銀行"),$J191,0)</f>
        <v>0</v>
      </c>
      <c r="V191" s="14">
        <f>IF(AND(OR($D191="支出",$D191="振替",$D191="残高調整",$D191="貯金"),$C191="予算",$F191="妻銀行"),$J191,0)</f>
        <v>0</v>
      </c>
      <c r="W191" s="14">
        <f t="shared" si="24"/>
        <v>0</v>
      </c>
      <c r="X191" s="14">
        <f t="shared" si="25"/>
        <v>0</v>
      </c>
      <c r="Y191" s="14">
        <f t="shared" si="29"/>
        <v>0</v>
      </c>
      <c r="Z191" s="14">
        <f t="shared" si="30"/>
        <v>0</v>
      </c>
      <c r="AA191" s="14">
        <f>IF(AND(OR($D191="収入",$D191="振替",$D191="残高調整",$D191="借入",$D191="貯金"),$C191="実施",$E191="夫現金"),$J191,0)</f>
        <v>0</v>
      </c>
      <c r="AB191" s="14">
        <f>IF(AND(OR($D191="支出",$D191="振替",$D191="残高調整",$D191="貯金"),$C191="実施",$F191="夫現金"),$J191,0)</f>
        <v>0</v>
      </c>
      <c r="AC191" s="14">
        <f>IF(AND(OR($D191="収入",$D191="振替",$D191="残高調整",$D191="借入",$D191="貯金"),$C191="実施",$E191="妻現金"),$J191,0)</f>
        <v>0</v>
      </c>
      <c r="AD191" s="14">
        <f>IF(AND(OR($D191="支出",$D191="振替",$D191="残高調整",$D191="貯金"),$C191="実施",$F191="妻現金"),$J191,0)</f>
        <v>0</v>
      </c>
      <c r="AE191" s="14">
        <f>IF(AND(OR($D191="収入",$D191="振替",$D191="残高調整",$D191="借入",$D191="貯金"),$C191="実施",$E191="夫銀行"),$J191,0)</f>
        <v>0</v>
      </c>
      <c r="AF191" s="14">
        <f>IF(AND(OR($D191="支出",$D191="振替",$D191="残高調整",$D191="貯金"),$C191="実施",$F191="夫銀行"),$J191,0)</f>
        <v>0</v>
      </c>
      <c r="AG191" s="14">
        <f>IF(AND(OR($D191="収入",$D191="振替",$D191="残高調整",$D191="借入",$D191="貯金"),$C191="実施",$E191="妻銀行"),$J191,0)</f>
        <v>0</v>
      </c>
      <c r="AH191" s="14">
        <f>IF(AND(OR($D191="支出",$D191="振替",$D191="残高調整",$D191="貯金"),$C191="実施",$F191="妻銀行"),$J191,0)</f>
        <v>0</v>
      </c>
      <c r="AI191" s="14">
        <f t="shared" si="22"/>
        <v>0</v>
      </c>
      <c r="AJ191" s="14">
        <f t="shared" si="23"/>
        <v>0</v>
      </c>
    </row>
    <row r="192" spans="1:36" x14ac:dyDescent="0.4">
      <c r="A192" s="22">
        <v>45260</v>
      </c>
      <c r="B192" s="13" t="str">
        <f t="shared" si="26"/>
        <v>木</v>
      </c>
      <c r="C192" s="13" t="s">
        <v>11</v>
      </c>
      <c r="D192" s="13" t="s">
        <v>15</v>
      </c>
      <c r="E192" s="4" t="s">
        <v>15</v>
      </c>
      <c r="F192" s="4" t="s">
        <v>145</v>
      </c>
      <c r="G192" s="4" t="s">
        <v>15</v>
      </c>
      <c r="H192" s="4"/>
      <c r="I192" s="4"/>
      <c r="J192" s="14">
        <v>50000</v>
      </c>
      <c r="K192" s="14">
        <f t="shared" si="31"/>
        <v>2018804</v>
      </c>
      <c r="L192" s="14">
        <f>L191+収支明細_完成!$Y192-収支明細_完成!$Z192</f>
        <v>1072804</v>
      </c>
      <c r="M192" s="14">
        <f t="shared" si="27"/>
        <v>50000</v>
      </c>
      <c r="N192" s="14">
        <f t="shared" si="28"/>
        <v>50000</v>
      </c>
      <c r="O192" s="14">
        <f>IF(AND(OR($D192="収入",$D192="振替",$D192="残高調整",$D192="借入",$D192="貯金"),$C192="予算",$E192="夫現金"),$J192,0)</f>
        <v>0</v>
      </c>
      <c r="P192" s="14">
        <f>IF(AND(OR($D192="支出",$D192="振替",$D192="残高調整",$D192="貯金"),$C192="予算",$F192="夫現金"),$J192,0)</f>
        <v>0</v>
      </c>
      <c r="Q192" s="14">
        <f>IF(AND(OR($D192="収入",$D192="振替",$D192="残高調整",$D192="借入",$D192="貯金"),$C192="予算",$E192="妻現金"),$J192,0)</f>
        <v>0</v>
      </c>
      <c r="R192" s="14">
        <f>IF(AND(OR($D192="支出",$D192="振替",$D192="残高調整",$D192="貯金"),$C192="予算",$F192="妻現金"),$J192,0)</f>
        <v>0</v>
      </c>
      <c r="S192" s="14">
        <f>IF(AND(OR($D192="収入",$D192="振替",$D192="残高調整",$D192="借入",$D192="貯金"),$C192="予算",$E192="夫銀行"),$J192,0)</f>
        <v>0</v>
      </c>
      <c r="T192" s="14">
        <f>IF(AND(OR($D192="支出",$D192="振替",$D192="残高調整",$D192="貯金"),$C192="予算",$F192="夫銀行"),$J192,0)</f>
        <v>50000</v>
      </c>
      <c r="U192" s="14">
        <f>IF(AND(OR($D192="収入",$D192="振替",$D192="残高調整",$D192="借入",$D192="貯金"),$C192="予算",$E192="妻銀行"),$J192,0)</f>
        <v>0</v>
      </c>
      <c r="V192" s="14">
        <f>IF(AND(OR($D192="支出",$D192="振替",$D192="残高調整",$D192="貯金"),$C192="予算",$F192="妻銀行"),$J192,0)</f>
        <v>0</v>
      </c>
      <c r="W192" s="14">
        <f t="shared" si="24"/>
        <v>50000</v>
      </c>
      <c r="X192" s="14">
        <f t="shared" si="25"/>
        <v>0</v>
      </c>
      <c r="Y192" s="14">
        <f t="shared" si="29"/>
        <v>0</v>
      </c>
      <c r="Z192" s="14">
        <f t="shared" si="30"/>
        <v>0</v>
      </c>
      <c r="AA192" s="14">
        <f>IF(AND(OR($D192="収入",$D192="振替",$D192="残高調整",$D192="借入",$D192="貯金"),$C192="実施",$E192="夫現金"),$J192,0)</f>
        <v>0</v>
      </c>
      <c r="AB192" s="14">
        <f>IF(AND(OR($D192="支出",$D192="振替",$D192="残高調整",$D192="貯金"),$C192="実施",$F192="夫現金"),$J192,0)</f>
        <v>0</v>
      </c>
      <c r="AC192" s="14">
        <f>IF(AND(OR($D192="収入",$D192="振替",$D192="残高調整",$D192="借入",$D192="貯金"),$C192="実施",$E192="妻現金"),$J192,0)</f>
        <v>0</v>
      </c>
      <c r="AD192" s="14">
        <f>IF(AND(OR($D192="支出",$D192="振替",$D192="残高調整",$D192="貯金"),$C192="実施",$F192="妻現金"),$J192,0)</f>
        <v>0</v>
      </c>
      <c r="AE192" s="14">
        <f>IF(AND(OR($D192="収入",$D192="振替",$D192="残高調整",$D192="借入",$D192="貯金"),$C192="実施",$E192="夫銀行"),$J192,0)</f>
        <v>0</v>
      </c>
      <c r="AF192" s="14">
        <f>IF(AND(OR($D192="支出",$D192="振替",$D192="残高調整",$D192="貯金"),$C192="実施",$F192="夫銀行"),$J192,0)</f>
        <v>0</v>
      </c>
      <c r="AG192" s="14">
        <f>IF(AND(OR($D192="収入",$D192="振替",$D192="残高調整",$D192="借入",$D192="貯金"),$C192="実施",$E192="妻銀行"),$J192,0)</f>
        <v>0</v>
      </c>
      <c r="AH192" s="14">
        <f>IF(AND(OR($D192="支出",$D192="振替",$D192="残高調整",$D192="貯金"),$C192="実施",$F192="妻銀行"),$J192,0)</f>
        <v>0</v>
      </c>
      <c r="AI192" s="14">
        <f t="shared" si="22"/>
        <v>0</v>
      </c>
      <c r="AJ192" s="14">
        <f t="shared" si="23"/>
        <v>0</v>
      </c>
    </row>
    <row r="193" spans="1:36" x14ac:dyDescent="0.4">
      <c r="A193" s="22">
        <v>45260</v>
      </c>
      <c r="B193" s="13" t="str">
        <f t="shared" si="26"/>
        <v>木</v>
      </c>
      <c r="C193" s="13" t="s">
        <v>11</v>
      </c>
      <c r="D193" s="13" t="s">
        <v>25</v>
      </c>
      <c r="E193" s="4"/>
      <c r="F193" s="4" t="s">
        <v>145</v>
      </c>
      <c r="G193" s="4" t="s">
        <v>36</v>
      </c>
      <c r="H193" s="4" t="s">
        <v>109</v>
      </c>
      <c r="I193" s="4"/>
      <c r="J193" s="14">
        <v>5000</v>
      </c>
      <c r="K193" s="14">
        <f t="shared" si="31"/>
        <v>2013804</v>
      </c>
      <c r="L193" s="14">
        <f>L192+収支明細_完成!$Y193-収支明細_完成!$Z193</f>
        <v>1072804</v>
      </c>
      <c r="M193" s="14">
        <f t="shared" si="27"/>
        <v>0</v>
      </c>
      <c r="N193" s="14">
        <f t="shared" si="28"/>
        <v>5000</v>
      </c>
      <c r="O193" s="14">
        <f>IF(AND(OR($D193="収入",$D193="振替",$D193="残高調整",$D193="借入",$D193="貯金"),$C193="予算",$E193="夫現金"),$J193,0)</f>
        <v>0</v>
      </c>
      <c r="P193" s="14">
        <f>IF(AND(OR($D193="支出",$D193="振替",$D193="残高調整",$D193="貯金"),$C193="予算",$F193="夫現金"),$J193,0)</f>
        <v>0</v>
      </c>
      <c r="Q193" s="14">
        <f>IF(AND(OR($D193="収入",$D193="振替",$D193="残高調整",$D193="借入",$D193="貯金"),$C193="予算",$E193="妻現金"),$J193,0)</f>
        <v>0</v>
      </c>
      <c r="R193" s="14">
        <f>IF(AND(OR($D193="支出",$D193="振替",$D193="残高調整",$D193="貯金"),$C193="予算",$F193="妻現金"),$J193,0)</f>
        <v>0</v>
      </c>
      <c r="S193" s="14">
        <f>IF(AND(OR($D193="収入",$D193="振替",$D193="残高調整",$D193="借入",$D193="貯金"),$C193="予算",$E193="夫銀行"),$J193,0)</f>
        <v>0</v>
      </c>
      <c r="T193" s="14">
        <f>IF(AND(OR($D193="支出",$D193="振替",$D193="残高調整",$D193="貯金"),$C193="予算",$F193="夫銀行"),$J193,0)</f>
        <v>5000</v>
      </c>
      <c r="U193" s="14">
        <f>IF(AND(OR($D193="収入",$D193="振替",$D193="残高調整",$D193="借入",$D193="貯金"),$C193="予算",$E193="妻銀行"),$J193,0)</f>
        <v>0</v>
      </c>
      <c r="V193" s="14">
        <f>IF(AND(OR($D193="支出",$D193="振替",$D193="残高調整",$D193="貯金"),$C193="予算",$F193="妻銀行"),$J193,0)</f>
        <v>0</v>
      </c>
      <c r="W193" s="14">
        <f t="shared" si="24"/>
        <v>0</v>
      </c>
      <c r="X193" s="14">
        <f t="shared" si="25"/>
        <v>0</v>
      </c>
      <c r="Y193" s="14">
        <f t="shared" si="29"/>
        <v>0</v>
      </c>
      <c r="Z193" s="14">
        <f t="shared" si="30"/>
        <v>0</v>
      </c>
      <c r="AA193" s="14">
        <f>IF(AND(OR($D193="収入",$D193="振替",$D193="残高調整",$D193="借入",$D193="貯金"),$C193="実施",$E193="夫現金"),$J193,0)</f>
        <v>0</v>
      </c>
      <c r="AB193" s="14">
        <f>IF(AND(OR($D193="支出",$D193="振替",$D193="残高調整",$D193="貯金"),$C193="実施",$F193="夫現金"),$J193,0)</f>
        <v>0</v>
      </c>
      <c r="AC193" s="14">
        <f>IF(AND(OR($D193="収入",$D193="振替",$D193="残高調整",$D193="借入",$D193="貯金"),$C193="実施",$E193="妻現金"),$J193,0)</f>
        <v>0</v>
      </c>
      <c r="AD193" s="14">
        <f>IF(AND(OR($D193="支出",$D193="振替",$D193="残高調整",$D193="貯金"),$C193="実施",$F193="妻現金"),$J193,0)</f>
        <v>0</v>
      </c>
      <c r="AE193" s="14">
        <f>IF(AND(OR($D193="収入",$D193="振替",$D193="残高調整",$D193="借入",$D193="貯金"),$C193="実施",$E193="夫銀行"),$J193,0)</f>
        <v>0</v>
      </c>
      <c r="AF193" s="14">
        <f>IF(AND(OR($D193="支出",$D193="振替",$D193="残高調整",$D193="貯金"),$C193="実施",$F193="夫銀行"),$J193,0)</f>
        <v>0</v>
      </c>
      <c r="AG193" s="14">
        <f>IF(AND(OR($D193="収入",$D193="振替",$D193="残高調整",$D193="借入",$D193="貯金"),$C193="実施",$E193="妻銀行"),$J193,0)</f>
        <v>0</v>
      </c>
      <c r="AH193" s="14">
        <f>IF(AND(OR($D193="支出",$D193="振替",$D193="残高調整",$D193="貯金"),$C193="実施",$F193="妻銀行"),$J193,0)</f>
        <v>0</v>
      </c>
      <c r="AI193" s="14">
        <f t="shared" si="22"/>
        <v>0</v>
      </c>
      <c r="AJ193" s="14">
        <f t="shared" si="23"/>
        <v>0</v>
      </c>
    </row>
    <row r="194" spans="1:36" x14ac:dyDescent="0.4">
      <c r="A194" s="22">
        <v>45260</v>
      </c>
      <c r="B194" s="13" t="str">
        <f t="shared" si="26"/>
        <v>木</v>
      </c>
      <c r="C194" s="13" t="s">
        <v>11</v>
      </c>
      <c r="D194" s="13" t="s">
        <v>25</v>
      </c>
      <c r="E194" s="4"/>
      <c r="F194" s="4" t="s">
        <v>145</v>
      </c>
      <c r="G194" s="4" t="s">
        <v>41</v>
      </c>
      <c r="H194" s="4" t="s">
        <v>112</v>
      </c>
      <c r="I194" s="4"/>
      <c r="J194" s="14">
        <v>35000</v>
      </c>
      <c r="K194" s="14">
        <f t="shared" si="31"/>
        <v>1978804</v>
      </c>
      <c r="L194" s="14">
        <f>L193+収支明細_完成!$Y194-収支明細_完成!$Z194</f>
        <v>1072804</v>
      </c>
      <c r="M194" s="14">
        <f t="shared" si="27"/>
        <v>0</v>
      </c>
      <c r="N194" s="14">
        <f t="shared" si="28"/>
        <v>35000</v>
      </c>
      <c r="O194" s="14">
        <f>IF(AND(OR($D194="収入",$D194="振替",$D194="残高調整",$D194="借入",$D194="貯金"),$C194="予算",$E194="夫現金"),$J194,0)</f>
        <v>0</v>
      </c>
      <c r="P194" s="14">
        <f>IF(AND(OR($D194="支出",$D194="振替",$D194="残高調整",$D194="貯金"),$C194="予算",$F194="夫現金"),$J194,0)</f>
        <v>0</v>
      </c>
      <c r="Q194" s="14">
        <f>IF(AND(OR($D194="収入",$D194="振替",$D194="残高調整",$D194="借入",$D194="貯金"),$C194="予算",$E194="妻現金"),$J194,0)</f>
        <v>0</v>
      </c>
      <c r="R194" s="14">
        <f>IF(AND(OR($D194="支出",$D194="振替",$D194="残高調整",$D194="貯金"),$C194="予算",$F194="妻現金"),$J194,0)</f>
        <v>0</v>
      </c>
      <c r="S194" s="14">
        <f>IF(AND(OR($D194="収入",$D194="振替",$D194="残高調整",$D194="借入",$D194="貯金"),$C194="予算",$E194="夫銀行"),$J194,0)</f>
        <v>0</v>
      </c>
      <c r="T194" s="14">
        <f>IF(AND(OR($D194="支出",$D194="振替",$D194="残高調整",$D194="貯金"),$C194="予算",$F194="夫銀行"),$J194,0)</f>
        <v>35000</v>
      </c>
      <c r="U194" s="14">
        <f>IF(AND(OR($D194="収入",$D194="振替",$D194="残高調整",$D194="借入",$D194="貯金"),$C194="予算",$E194="妻銀行"),$J194,0)</f>
        <v>0</v>
      </c>
      <c r="V194" s="14">
        <f>IF(AND(OR($D194="支出",$D194="振替",$D194="残高調整",$D194="貯金"),$C194="予算",$F194="妻銀行"),$J194,0)</f>
        <v>0</v>
      </c>
      <c r="W194" s="14">
        <f t="shared" si="24"/>
        <v>0</v>
      </c>
      <c r="X194" s="14">
        <f t="shared" si="25"/>
        <v>0</v>
      </c>
      <c r="Y194" s="14">
        <f t="shared" si="29"/>
        <v>0</v>
      </c>
      <c r="Z194" s="14">
        <f t="shared" si="30"/>
        <v>0</v>
      </c>
      <c r="AA194" s="14">
        <f>IF(AND(OR($D194="収入",$D194="振替",$D194="残高調整",$D194="借入",$D194="貯金"),$C194="実施",$E194="夫現金"),$J194,0)</f>
        <v>0</v>
      </c>
      <c r="AB194" s="14">
        <f>IF(AND(OR($D194="支出",$D194="振替",$D194="残高調整",$D194="貯金"),$C194="実施",$F194="夫現金"),$J194,0)</f>
        <v>0</v>
      </c>
      <c r="AC194" s="14">
        <f>IF(AND(OR($D194="収入",$D194="振替",$D194="残高調整",$D194="借入",$D194="貯金"),$C194="実施",$E194="妻現金"),$J194,0)</f>
        <v>0</v>
      </c>
      <c r="AD194" s="14">
        <f>IF(AND(OR($D194="支出",$D194="振替",$D194="残高調整",$D194="貯金"),$C194="実施",$F194="妻現金"),$J194,0)</f>
        <v>0</v>
      </c>
      <c r="AE194" s="14">
        <f>IF(AND(OR($D194="収入",$D194="振替",$D194="残高調整",$D194="借入",$D194="貯金"),$C194="実施",$E194="夫銀行"),$J194,0)</f>
        <v>0</v>
      </c>
      <c r="AF194" s="14">
        <f>IF(AND(OR($D194="支出",$D194="振替",$D194="残高調整",$D194="貯金"),$C194="実施",$F194="夫銀行"),$J194,0)</f>
        <v>0</v>
      </c>
      <c r="AG194" s="14">
        <f>IF(AND(OR($D194="収入",$D194="振替",$D194="残高調整",$D194="借入",$D194="貯金"),$C194="実施",$E194="妻銀行"),$J194,0)</f>
        <v>0</v>
      </c>
      <c r="AH194" s="14">
        <f>IF(AND(OR($D194="支出",$D194="振替",$D194="残高調整",$D194="貯金"),$C194="実施",$F194="妻銀行"),$J194,0)</f>
        <v>0</v>
      </c>
      <c r="AI194" s="14">
        <f t="shared" si="22"/>
        <v>0</v>
      </c>
      <c r="AJ194" s="14">
        <f t="shared" si="23"/>
        <v>0</v>
      </c>
    </row>
    <row r="195" spans="1:36" x14ac:dyDescent="0.4">
      <c r="A195" s="22">
        <v>45260</v>
      </c>
      <c r="B195" s="13" t="str">
        <f t="shared" si="26"/>
        <v>木</v>
      </c>
      <c r="C195" s="13" t="s">
        <v>11</v>
      </c>
      <c r="D195" s="13" t="s">
        <v>25</v>
      </c>
      <c r="E195" s="4"/>
      <c r="F195" s="4" t="s">
        <v>145</v>
      </c>
      <c r="G195" s="4" t="s">
        <v>41</v>
      </c>
      <c r="H195" s="4" t="s">
        <v>113</v>
      </c>
      <c r="I195" s="4"/>
      <c r="J195" s="14">
        <v>34000</v>
      </c>
      <c r="K195" s="14">
        <f t="shared" si="31"/>
        <v>1944804</v>
      </c>
      <c r="L195" s="14">
        <f>L194+収支明細_完成!$Y195-収支明細_完成!$Z195</f>
        <v>1072804</v>
      </c>
      <c r="M195" s="14">
        <f t="shared" si="27"/>
        <v>0</v>
      </c>
      <c r="N195" s="14">
        <f t="shared" si="28"/>
        <v>34000</v>
      </c>
      <c r="O195" s="14">
        <f>IF(AND(OR($D195="収入",$D195="振替",$D195="残高調整",$D195="借入",$D195="貯金"),$C195="予算",$E195="夫現金"),$J195,0)</f>
        <v>0</v>
      </c>
      <c r="P195" s="14">
        <f>IF(AND(OR($D195="支出",$D195="振替",$D195="残高調整",$D195="貯金"),$C195="予算",$F195="夫現金"),$J195,0)</f>
        <v>0</v>
      </c>
      <c r="Q195" s="14">
        <f>IF(AND(OR($D195="収入",$D195="振替",$D195="残高調整",$D195="借入",$D195="貯金"),$C195="予算",$E195="妻現金"),$J195,0)</f>
        <v>0</v>
      </c>
      <c r="R195" s="14">
        <f>IF(AND(OR($D195="支出",$D195="振替",$D195="残高調整",$D195="貯金"),$C195="予算",$F195="妻現金"),$J195,0)</f>
        <v>0</v>
      </c>
      <c r="S195" s="14">
        <f>IF(AND(OR($D195="収入",$D195="振替",$D195="残高調整",$D195="借入",$D195="貯金"),$C195="予算",$E195="夫銀行"),$J195,0)</f>
        <v>0</v>
      </c>
      <c r="T195" s="14">
        <f>IF(AND(OR($D195="支出",$D195="振替",$D195="残高調整",$D195="貯金"),$C195="予算",$F195="夫銀行"),$J195,0)</f>
        <v>34000</v>
      </c>
      <c r="U195" s="14">
        <f>IF(AND(OR($D195="収入",$D195="振替",$D195="残高調整",$D195="借入",$D195="貯金"),$C195="予算",$E195="妻銀行"),$J195,0)</f>
        <v>0</v>
      </c>
      <c r="V195" s="14">
        <f>IF(AND(OR($D195="支出",$D195="振替",$D195="残高調整",$D195="貯金"),$C195="予算",$F195="妻銀行"),$J195,0)</f>
        <v>0</v>
      </c>
      <c r="W195" s="14">
        <f t="shared" si="24"/>
        <v>0</v>
      </c>
      <c r="X195" s="14">
        <f t="shared" si="25"/>
        <v>0</v>
      </c>
      <c r="Y195" s="14">
        <f t="shared" si="29"/>
        <v>0</v>
      </c>
      <c r="Z195" s="14">
        <f t="shared" si="30"/>
        <v>0</v>
      </c>
      <c r="AA195" s="14">
        <f>IF(AND(OR($D195="収入",$D195="振替",$D195="残高調整",$D195="借入",$D195="貯金"),$C195="実施",$E195="夫現金"),$J195,0)</f>
        <v>0</v>
      </c>
      <c r="AB195" s="14">
        <f>IF(AND(OR($D195="支出",$D195="振替",$D195="残高調整",$D195="貯金"),$C195="実施",$F195="夫現金"),$J195,0)</f>
        <v>0</v>
      </c>
      <c r="AC195" s="14">
        <f>IF(AND(OR($D195="収入",$D195="振替",$D195="残高調整",$D195="借入",$D195="貯金"),$C195="実施",$E195="妻現金"),$J195,0)</f>
        <v>0</v>
      </c>
      <c r="AD195" s="14">
        <f>IF(AND(OR($D195="支出",$D195="振替",$D195="残高調整",$D195="貯金"),$C195="実施",$F195="妻現金"),$J195,0)</f>
        <v>0</v>
      </c>
      <c r="AE195" s="14">
        <f>IF(AND(OR($D195="収入",$D195="振替",$D195="残高調整",$D195="借入",$D195="貯金"),$C195="実施",$E195="夫銀行"),$J195,0)</f>
        <v>0</v>
      </c>
      <c r="AF195" s="14">
        <f>IF(AND(OR($D195="支出",$D195="振替",$D195="残高調整",$D195="貯金"),$C195="実施",$F195="夫銀行"),$J195,0)</f>
        <v>0</v>
      </c>
      <c r="AG195" s="14">
        <f>IF(AND(OR($D195="収入",$D195="振替",$D195="残高調整",$D195="借入",$D195="貯金"),$C195="実施",$E195="妻銀行"),$J195,0)</f>
        <v>0</v>
      </c>
      <c r="AH195" s="14">
        <f>IF(AND(OR($D195="支出",$D195="振替",$D195="残高調整",$D195="貯金"),$C195="実施",$F195="妻銀行"),$J195,0)</f>
        <v>0</v>
      </c>
      <c r="AI195" s="14">
        <f t="shared" si="22"/>
        <v>0</v>
      </c>
      <c r="AJ195" s="14">
        <f t="shared" si="23"/>
        <v>0</v>
      </c>
    </row>
    <row r="196" spans="1:36" x14ac:dyDescent="0.4">
      <c r="A196" s="22">
        <v>45260</v>
      </c>
      <c r="B196" s="13" t="str">
        <f t="shared" si="26"/>
        <v>木</v>
      </c>
      <c r="C196" s="13" t="s">
        <v>11</v>
      </c>
      <c r="D196" s="13" t="s">
        <v>15</v>
      </c>
      <c r="E196" s="4" t="s">
        <v>15</v>
      </c>
      <c r="F196" s="4" t="s">
        <v>160</v>
      </c>
      <c r="G196" s="4" t="s">
        <v>15</v>
      </c>
      <c r="H196" s="4"/>
      <c r="I196" s="4"/>
      <c r="J196" s="14">
        <v>30000</v>
      </c>
      <c r="K196" s="14">
        <f>K195+SUM(M196,Y196)-SUM(N196,Z196)</f>
        <v>1944804</v>
      </c>
      <c r="L196" s="14">
        <f>L195+収支明細_完成!$Y196-収支明細_完成!$Z196</f>
        <v>1072804</v>
      </c>
      <c r="M196" s="14">
        <f>SUMPRODUCT((MOD(COLUMN($O196:$X196),2)=1)*($O196:$X196))</f>
        <v>30000</v>
      </c>
      <c r="N196" s="14">
        <f>SUMPRODUCT((MOD(COLUMN($O196:$X196),2)=0)*($O196:$X196))</f>
        <v>30000</v>
      </c>
      <c r="O196" s="14">
        <f>IF(AND(OR($D196="収入",$D196="振替",$D196="残高調整",$D196="借入",$D196="貯金"),$C196="予算",$E196="夫現金"),$J196,0)</f>
        <v>0</v>
      </c>
      <c r="P196" s="14">
        <f>IF(AND(OR($D196="支出",$D196="振替",$D196="残高調整",$D196="貯金"),$C196="予算",$F196="夫現金"),$J196,0)</f>
        <v>0</v>
      </c>
      <c r="Q196" s="14">
        <f>IF(AND(OR($D196="収入",$D196="振替",$D196="残高調整",$D196="借入",$D196="貯金"),$C196="予算",$E196="妻現金"),$J196,0)</f>
        <v>0</v>
      </c>
      <c r="R196" s="14">
        <f>IF(AND(OR($D196="支出",$D196="振替",$D196="残高調整",$D196="貯金"),$C196="予算",$F196="妻現金"),$J196,0)</f>
        <v>0</v>
      </c>
      <c r="S196" s="14">
        <f>IF(AND(OR($D196="収入",$D196="振替",$D196="残高調整",$D196="借入",$D196="貯金"),$C196="予算",$E196="夫銀行"),$J196,0)</f>
        <v>0</v>
      </c>
      <c r="T196" s="14">
        <f>IF(AND(OR($D196="支出",$D196="振替",$D196="残高調整",$D196="貯金"),$C196="予算",$F196="夫銀行"),$J196,0)</f>
        <v>0</v>
      </c>
      <c r="U196" s="14">
        <f>IF(AND(OR($D196="収入",$D196="振替",$D196="残高調整",$D196="借入",$D196="貯金"),$C196="予算",$E196="妻銀行"),$J196,0)</f>
        <v>0</v>
      </c>
      <c r="V196" s="14">
        <f>IF(AND(OR($D196="支出",$D196="振替",$D196="残高調整",$D196="貯金"),$C196="予算",$F196="妻銀行"),$J196,0)</f>
        <v>30000</v>
      </c>
      <c r="W196" s="14">
        <f t="shared" si="24"/>
        <v>30000</v>
      </c>
      <c r="X196" s="14">
        <f t="shared" si="25"/>
        <v>0</v>
      </c>
      <c r="Y196" s="14">
        <f>SUMPRODUCT((MOD(COLUMN($AA196:$AJ196),2)=1)*($AA196:$AJ196))</f>
        <v>0</v>
      </c>
      <c r="Z196" s="14">
        <f>SUMPRODUCT((MOD(COLUMN($AA196:$AJ196),2)=0)*($AA196:$AJ196))</f>
        <v>0</v>
      </c>
      <c r="AA196" s="14">
        <f>IF(AND(OR($D196="収入",$D196="振替",$D196="残高調整",$D196="借入",$D196="貯金"),$C196="実施",$E196="夫現金"),$J196,0)</f>
        <v>0</v>
      </c>
      <c r="AB196" s="14">
        <f>IF(AND(OR($D196="支出",$D196="振替",$D196="残高調整",$D196="貯金"),$C196="実施",$F196="夫現金"),$J196,0)</f>
        <v>0</v>
      </c>
      <c r="AC196" s="14">
        <f>IF(AND(OR($D196="収入",$D196="振替",$D196="残高調整",$D196="借入",$D196="貯金"),$C196="実施",$E196="妻現金"),$J196,0)</f>
        <v>0</v>
      </c>
      <c r="AD196" s="14">
        <f>IF(AND(OR($D196="支出",$D196="振替",$D196="残高調整",$D196="貯金"),$C196="実施",$F196="妻現金"),$J196,0)</f>
        <v>0</v>
      </c>
      <c r="AE196" s="14">
        <f>IF(AND(OR($D196="収入",$D196="振替",$D196="残高調整",$D196="借入",$D196="貯金"),$C196="実施",$E196="夫銀行"),$J196,0)</f>
        <v>0</v>
      </c>
      <c r="AF196" s="14">
        <f>IF(AND(OR($D196="支出",$D196="振替",$D196="残高調整",$D196="貯金"),$C196="実施",$F196="夫銀行"),$J196,0)</f>
        <v>0</v>
      </c>
      <c r="AG196" s="14">
        <f>IF(AND(OR($D196="収入",$D196="振替",$D196="残高調整",$D196="借入",$D196="貯金"),$C196="実施",$E196="妻銀行"),$J196,0)</f>
        <v>0</v>
      </c>
      <c r="AH196" s="14">
        <f>IF(AND(OR($D196="支出",$D196="振替",$D196="残高調整",$D196="貯金"),$C196="実施",$F196="妻銀行"),$J196,0)</f>
        <v>0</v>
      </c>
      <c r="AI196" s="14">
        <f t="shared" ref="AI196:AI215" si="32">IF(AND(OR($D196="収入",$D196="振替",$D196="残高調整",$D196="借入",$D196="貯金"),$C196="実施",$E196="貯金"),$J196,0)</f>
        <v>0</v>
      </c>
      <c r="AJ196" s="14">
        <f t="shared" ref="AJ196:AJ215" si="33">IF(AND(OR($D196="支出",$D196="振替",$D196="残高調整",$D196="貯金"),$C196="実施",$F196="貯金"),$J196,0)</f>
        <v>0</v>
      </c>
    </row>
    <row r="197" spans="1:36" x14ac:dyDescent="0.4">
      <c r="A197" s="3">
        <v>45261</v>
      </c>
      <c r="B197" s="13" t="str">
        <f t="shared" si="26"/>
        <v>金</v>
      </c>
      <c r="C197" s="13" t="s">
        <v>11</v>
      </c>
      <c r="D197" s="13" t="s">
        <v>25</v>
      </c>
      <c r="E197" s="4" t="s">
        <v>144</v>
      </c>
      <c r="F197" s="4" t="s">
        <v>145</v>
      </c>
      <c r="G197" s="4" t="s">
        <v>131</v>
      </c>
      <c r="H197" s="4" t="s">
        <v>156</v>
      </c>
      <c r="I197" s="4" t="s">
        <v>157</v>
      </c>
      <c r="J197" s="14">
        <v>30000</v>
      </c>
      <c r="K197" s="14">
        <f>K195+SUM(M197,Y197)-SUM(N197,Z197)</f>
        <v>1914804</v>
      </c>
      <c r="L197" s="14">
        <f>L195+収支明細_完成!$Y197-収支明細_完成!$Z197</f>
        <v>1072804</v>
      </c>
      <c r="M197" s="14">
        <f t="shared" si="27"/>
        <v>0</v>
      </c>
      <c r="N197" s="14">
        <f t="shared" si="28"/>
        <v>30000</v>
      </c>
      <c r="O197" s="14">
        <f>IF(AND(OR($D197="収入",$D197="振替",$D197="残高調整",$D197="借入",$D197="貯金"),$C197="予算",$E197="夫現金"),$J197,0)</f>
        <v>0</v>
      </c>
      <c r="P197" s="14">
        <f>IF(AND(OR($D197="支出",$D197="振替",$D197="残高調整",$D197="貯金"),$C197="予算",$F197="夫現金"),$J197,0)</f>
        <v>0</v>
      </c>
      <c r="Q197" s="14">
        <f>IF(AND(OR($D197="収入",$D197="振替",$D197="残高調整",$D197="借入",$D197="貯金"),$C197="予算",$E197="妻現金"),$J197,0)</f>
        <v>0</v>
      </c>
      <c r="R197" s="14">
        <f>IF(AND(OR($D197="支出",$D197="振替",$D197="残高調整",$D197="貯金"),$C197="予算",$F197="妻現金"),$J197,0)</f>
        <v>0</v>
      </c>
      <c r="S197" s="14">
        <f>IF(AND(OR($D197="収入",$D197="振替",$D197="残高調整",$D197="借入",$D197="貯金"),$C197="予算",$E197="夫銀行"),$J197,0)</f>
        <v>0</v>
      </c>
      <c r="T197" s="14">
        <f>IF(AND(OR($D197="支出",$D197="振替",$D197="残高調整",$D197="貯金"),$C197="予算",$F197="夫銀行"),$J197,0)</f>
        <v>30000</v>
      </c>
      <c r="U197" s="14">
        <f>IF(AND(OR($D197="収入",$D197="振替",$D197="残高調整",$D197="借入",$D197="貯金"),$C197="予算",$E197="妻銀行"),$J197,0)</f>
        <v>0</v>
      </c>
      <c r="V197" s="14">
        <f>IF(AND(OR($D197="支出",$D197="振替",$D197="残高調整",$D197="貯金"),$C197="予算",$F197="妻銀行"),$J197,0)</f>
        <v>0</v>
      </c>
      <c r="W197" s="14">
        <f t="shared" ref="W197:W215" si="34">IF(AND(OR($D197="収入",$D197="振替",$D197="残高調整",$D197="借入",$D197="貯金"),$C197="予算",$E197="貯金"),$J197,0)</f>
        <v>0</v>
      </c>
      <c r="X197" s="14">
        <f t="shared" ref="X197:X215" si="35">IF(AND(OR($D197="支出",$D197="振替",$D197="残高調整",$D197="貯金"),$C197="予算",$F197="貯金"),$J197,0)</f>
        <v>0</v>
      </c>
      <c r="Y197" s="14">
        <f t="shared" si="29"/>
        <v>0</v>
      </c>
      <c r="Z197" s="14">
        <f t="shared" si="30"/>
        <v>0</v>
      </c>
      <c r="AA197" s="14">
        <f>IF(AND(OR($D197="収入",$D197="振替",$D197="残高調整",$D197="借入",$D197="貯金"),$C197="実施",$E197="夫現金"),$J197,0)</f>
        <v>0</v>
      </c>
      <c r="AB197" s="14">
        <f>IF(AND(OR($D197="支出",$D197="振替",$D197="残高調整",$D197="貯金"),$C197="実施",$F197="夫現金"),$J197,0)</f>
        <v>0</v>
      </c>
      <c r="AC197" s="14">
        <f>IF(AND(OR($D197="収入",$D197="振替",$D197="残高調整",$D197="借入",$D197="貯金"),$C197="実施",$E197="妻現金"),$J197,0)</f>
        <v>0</v>
      </c>
      <c r="AD197" s="14">
        <f>IF(AND(OR($D197="支出",$D197="振替",$D197="残高調整",$D197="貯金"),$C197="実施",$F197="妻現金"),$J197,0)</f>
        <v>0</v>
      </c>
      <c r="AE197" s="14">
        <f>IF(AND(OR($D197="収入",$D197="振替",$D197="残高調整",$D197="借入",$D197="貯金"),$C197="実施",$E197="夫銀行"),$J197,0)</f>
        <v>0</v>
      </c>
      <c r="AF197" s="14">
        <f>IF(AND(OR($D197="支出",$D197="振替",$D197="残高調整",$D197="貯金"),$C197="実施",$F197="夫銀行"),$J197,0)</f>
        <v>0</v>
      </c>
      <c r="AG197" s="14">
        <f>IF(AND(OR($D197="収入",$D197="振替",$D197="残高調整",$D197="借入",$D197="貯金"),$C197="実施",$E197="妻銀行"),$J197,0)</f>
        <v>0</v>
      </c>
      <c r="AH197" s="14">
        <f>IF(AND(OR($D197="支出",$D197="振替",$D197="残高調整",$D197="貯金"),$C197="実施",$F197="妻銀行"),$J197,0)</f>
        <v>0</v>
      </c>
      <c r="AI197" s="14">
        <f t="shared" si="32"/>
        <v>0</v>
      </c>
      <c r="AJ197" s="14">
        <f t="shared" si="33"/>
        <v>0</v>
      </c>
    </row>
    <row r="198" spans="1:36" x14ac:dyDescent="0.4">
      <c r="A198" s="3">
        <v>45261</v>
      </c>
      <c r="B198" s="13" t="str">
        <f t="shared" si="26"/>
        <v>金</v>
      </c>
      <c r="C198" s="13" t="s">
        <v>11</v>
      </c>
      <c r="D198" s="13" t="s">
        <v>25</v>
      </c>
      <c r="E198" s="4" t="s">
        <v>159</v>
      </c>
      <c r="F198" s="4" t="s">
        <v>145</v>
      </c>
      <c r="G198" s="4" t="s">
        <v>131</v>
      </c>
      <c r="H198" s="4" t="s">
        <v>171</v>
      </c>
      <c r="I198" s="4" t="s">
        <v>172</v>
      </c>
      <c r="J198" s="14">
        <v>15000</v>
      </c>
      <c r="K198" s="14">
        <f t="shared" si="31"/>
        <v>1899804</v>
      </c>
      <c r="L198" s="14">
        <f>L197+収支明細_完成!$Y198-収支明細_完成!$Z198</f>
        <v>1072804</v>
      </c>
      <c r="M198" s="14">
        <f t="shared" si="27"/>
        <v>0</v>
      </c>
      <c r="N198" s="14">
        <f t="shared" si="28"/>
        <v>15000</v>
      </c>
      <c r="O198" s="14">
        <f>IF(AND(OR($D198="収入",$D198="振替",$D198="残高調整",$D198="借入",$D198="貯金"),$C198="予算",$E198="夫現金"),$J198,0)</f>
        <v>0</v>
      </c>
      <c r="P198" s="14">
        <f>IF(AND(OR($D198="支出",$D198="振替",$D198="残高調整",$D198="貯金"),$C198="予算",$F198="夫現金"),$J198,0)</f>
        <v>0</v>
      </c>
      <c r="Q198" s="14">
        <f>IF(AND(OR($D198="収入",$D198="振替",$D198="残高調整",$D198="借入",$D198="貯金"),$C198="予算",$E198="妻現金"),$J198,0)</f>
        <v>0</v>
      </c>
      <c r="R198" s="14">
        <f>IF(AND(OR($D198="支出",$D198="振替",$D198="残高調整",$D198="貯金"),$C198="予算",$F198="妻現金"),$J198,0)</f>
        <v>0</v>
      </c>
      <c r="S198" s="14">
        <f>IF(AND(OR($D198="収入",$D198="振替",$D198="残高調整",$D198="借入",$D198="貯金"),$C198="予算",$E198="夫銀行"),$J198,0)</f>
        <v>0</v>
      </c>
      <c r="T198" s="14">
        <f>IF(AND(OR($D198="支出",$D198="振替",$D198="残高調整",$D198="貯金"),$C198="予算",$F198="夫銀行"),$J198,0)</f>
        <v>15000</v>
      </c>
      <c r="U198" s="14">
        <f>IF(AND(OR($D198="収入",$D198="振替",$D198="残高調整",$D198="借入",$D198="貯金"),$C198="予算",$E198="妻銀行"),$J198,0)</f>
        <v>0</v>
      </c>
      <c r="V198" s="14">
        <f>IF(AND(OR($D198="支出",$D198="振替",$D198="残高調整",$D198="貯金"),$C198="予算",$F198="妻銀行"),$J198,0)</f>
        <v>0</v>
      </c>
      <c r="W198" s="14">
        <f t="shared" si="34"/>
        <v>0</v>
      </c>
      <c r="X198" s="14">
        <f t="shared" si="35"/>
        <v>0</v>
      </c>
      <c r="Y198" s="14">
        <f t="shared" si="29"/>
        <v>0</v>
      </c>
      <c r="Z198" s="14">
        <f t="shared" si="30"/>
        <v>0</v>
      </c>
      <c r="AA198" s="14">
        <f>IF(AND(OR($D198="収入",$D198="振替",$D198="残高調整",$D198="借入",$D198="貯金"),$C198="実施",$E198="夫現金"),$J198,0)</f>
        <v>0</v>
      </c>
      <c r="AB198" s="14">
        <f>IF(AND(OR($D198="支出",$D198="振替",$D198="残高調整",$D198="貯金"),$C198="実施",$F198="夫現金"),$J198,0)</f>
        <v>0</v>
      </c>
      <c r="AC198" s="14">
        <f>IF(AND(OR($D198="収入",$D198="振替",$D198="残高調整",$D198="借入",$D198="貯金"),$C198="実施",$E198="妻現金"),$J198,0)</f>
        <v>0</v>
      </c>
      <c r="AD198" s="14">
        <f>IF(AND(OR($D198="支出",$D198="振替",$D198="残高調整",$D198="貯金"),$C198="実施",$F198="妻現金"),$J198,0)</f>
        <v>0</v>
      </c>
      <c r="AE198" s="14">
        <f>IF(AND(OR($D198="収入",$D198="振替",$D198="残高調整",$D198="借入",$D198="貯金"),$C198="実施",$E198="夫銀行"),$J198,0)</f>
        <v>0</v>
      </c>
      <c r="AF198" s="14">
        <f>IF(AND(OR($D198="支出",$D198="振替",$D198="残高調整",$D198="貯金"),$C198="実施",$F198="夫銀行"),$J198,0)</f>
        <v>0</v>
      </c>
      <c r="AG198" s="14">
        <f>IF(AND(OR($D198="収入",$D198="振替",$D198="残高調整",$D198="借入",$D198="貯金"),$C198="実施",$E198="妻銀行"),$J198,0)</f>
        <v>0</v>
      </c>
      <c r="AH198" s="14">
        <f>IF(AND(OR($D198="支出",$D198="振替",$D198="残高調整",$D198="貯金"),$C198="実施",$F198="妻銀行"),$J198,0)</f>
        <v>0</v>
      </c>
      <c r="AI198" s="14">
        <f t="shared" si="32"/>
        <v>0</v>
      </c>
      <c r="AJ198" s="14">
        <f t="shared" si="33"/>
        <v>0</v>
      </c>
    </row>
    <row r="199" spans="1:36" x14ac:dyDescent="0.4">
      <c r="A199" s="3">
        <v>45261</v>
      </c>
      <c r="B199" s="13" t="str">
        <f t="shared" si="26"/>
        <v>金</v>
      </c>
      <c r="C199" s="13" t="s">
        <v>11</v>
      </c>
      <c r="D199" s="13" t="s">
        <v>25</v>
      </c>
      <c r="E199" s="4"/>
      <c r="F199" s="4" t="s">
        <v>145</v>
      </c>
      <c r="G199" s="4" t="s">
        <v>33</v>
      </c>
      <c r="H199" s="4" t="s">
        <v>103</v>
      </c>
      <c r="I199" s="4"/>
      <c r="J199" s="14">
        <v>35000</v>
      </c>
      <c r="K199" s="14">
        <f t="shared" si="31"/>
        <v>1864804</v>
      </c>
      <c r="L199" s="14">
        <f>L198+収支明細_完成!$Y199-収支明細_完成!$Z199</f>
        <v>1072804</v>
      </c>
      <c r="M199" s="14">
        <f t="shared" si="27"/>
        <v>0</v>
      </c>
      <c r="N199" s="14">
        <f t="shared" si="28"/>
        <v>35000</v>
      </c>
      <c r="O199" s="14">
        <f>IF(AND(OR($D199="収入",$D199="振替",$D199="残高調整",$D199="借入",$D199="貯金"),$C199="予算",$E199="夫現金"),$J199,0)</f>
        <v>0</v>
      </c>
      <c r="P199" s="14">
        <f>IF(AND(OR($D199="支出",$D199="振替",$D199="残高調整",$D199="貯金"),$C199="予算",$F199="夫現金"),$J199,0)</f>
        <v>0</v>
      </c>
      <c r="Q199" s="14">
        <f>IF(AND(OR($D199="収入",$D199="振替",$D199="残高調整",$D199="借入",$D199="貯金"),$C199="予算",$E199="妻現金"),$J199,0)</f>
        <v>0</v>
      </c>
      <c r="R199" s="14">
        <f>IF(AND(OR($D199="支出",$D199="振替",$D199="残高調整",$D199="貯金"),$C199="予算",$F199="妻現金"),$J199,0)</f>
        <v>0</v>
      </c>
      <c r="S199" s="14">
        <f>IF(AND(OR($D199="収入",$D199="振替",$D199="残高調整",$D199="借入",$D199="貯金"),$C199="予算",$E199="夫銀行"),$J199,0)</f>
        <v>0</v>
      </c>
      <c r="T199" s="14">
        <f>IF(AND(OR($D199="支出",$D199="振替",$D199="残高調整",$D199="貯金"),$C199="予算",$F199="夫銀行"),$J199,0)</f>
        <v>35000</v>
      </c>
      <c r="U199" s="14">
        <f>IF(AND(OR($D199="収入",$D199="振替",$D199="残高調整",$D199="借入",$D199="貯金"),$C199="予算",$E199="妻銀行"),$J199,0)</f>
        <v>0</v>
      </c>
      <c r="V199" s="14">
        <f>IF(AND(OR($D199="支出",$D199="振替",$D199="残高調整",$D199="貯金"),$C199="予算",$F199="妻銀行"),$J199,0)</f>
        <v>0</v>
      </c>
      <c r="W199" s="14">
        <f t="shared" si="34"/>
        <v>0</v>
      </c>
      <c r="X199" s="14">
        <f t="shared" si="35"/>
        <v>0</v>
      </c>
      <c r="Y199" s="14">
        <f t="shared" si="29"/>
        <v>0</v>
      </c>
      <c r="Z199" s="14">
        <f t="shared" si="30"/>
        <v>0</v>
      </c>
      <c r="AA199" s="14">
        <f>IF(AND(OR($D199="収入",$D199="振替",$D199="残高調整",$D199="借入",$D199="貯金"),$C199="実施",$E199="夫現金"),$J199,0)</f>
        <v>0</v>
      </c>
      <c r="AB199" s="14">
        <f>IF(AND(OR($D199="支出",$D199="振替",$D199="残高調整",$D199="貯金"),$C199="実施",$F199="夫現金"),$J199,0)</f>
        <v>0</v>
      </c>
      <c r="AC199" s="14">
        <f>IF(AND(OR($D199="収入",$D199="振替",$D199="残高調整",$D199="借入",$D199="貯金"),$C199="実施",$E199="妻現金"),$J199,0)</f>
        <v>0</v>
      </c>
      <c r="AD199" s="14">
        <f>IF(AND(OR($D199="支出",$D199="振替",$D199="残高調整",$D199="貯金"),$C199="実施",$F199="妻現金"),$J199,0)</f>
        <v>0</v>
      </c>
      <c r="AE199" s="14">
        <f>IF(AND(OR($D199="収入",$D199="振替",$D199="残高調整",$D199="借入",$D199="貯金"),$C199="実施",$E199="夫銀行"),$J199,0)</f>
        <v>0</v>
      </c>
      <c r="AF199" s="14">
        <f>IF(AND(OR($D199="支出",$D199="振替",$D199="残高調整",$D199="貯金"),$C199="実施",$F199="夫銀行"),$J199,0)</f>
        <v>0</v>
      </c>
      <c r="AG199" s="14">
        <f>IF(AND(OR($D199="収入",$D199="振替",$D199="残高調整",$D199="借入",$D199="貯金"),$C199="実施",$E199="妻銀行"),$J199,0)</f>
        <v>0</v>
      </c>
      <c r="AH199" s="14">
        <f>IF(AND(OR($D199="支出",$D199="振替",$D199="残高調整",$D199="貯金"),$C199="実施",$F199="妻銀行"),$J199,0)</f>
        <v>0</v>
      </c>
      <c r="AI199" s="14">
        <f t="shared" si="32"/>
        <v>0</v>
      </c>
      <c r="AJ199" s="14">
        <f t="shared" si="33"/>
        <v>0</v>
      </c>
    </row>
    <row r="200" spans="1:36" x14ac:dyDescent="0.4">
      <c r="A200" s="3">
        <v>45261</v>
      </c>
      <c r="B200" s="13" t="str">
        <f t="shared" si="26"/>
        <v>金</v>
      </c>
      <c r="C200" s="13" t="s">
        <v>11</v>
      </c>
      <c r="D200" s="13" t="s">
        <v>25</v>
      </c>
      <c r="E200" s="4"/>
      <c r="F200" s="4" t="s">
        <v>145</v>
      </c>
      <c r="G200" s="4" t="s">
        <v>34</v>
      </c>
      <c r="H200" s="4" t="s">
        <v>56</v>
      </c>
      <c r="I200" s="4"/>
      <c r="J200" s="14">
        <v>8000</v>
      </c>
      <c r="K200" s="14">
        <f t="shared" si="31"/>
        <v>1856804</v>
      </c>
      <c r="L200" s="14">
        <f>L199+収支明細_完成!$Y200-収支明細_完成!$Z200</f>
        <v>1072804</v>
      </c>
      <c r="M200" s="14">
        <f t="shared" si="27"/>
        <v>0</v>
      </c>
      <c r="N200" s="14">
        <f t="shared" si="28"/>
        <v>8000</v>
      </c>
      <c r="O200" s="14">
        <f>IF(AND(OR($D200="収入",$D200="振替",$D200="残高調整",$D200="借入",$D200="貯金"),$C200="予算",$E200="夫現金"),$J200,0)</f>
        <v>0</v>
      </c>
      <c r="P200" s="14">
        <f>IF(AND(OR($D200="支出",$D200="振替",$D200="残高調整",$D200="貯金"),$C200="予算",$F200="夫現金"),$J200,0)</f>
        <v>0</v>
      </c>
      <c r="Q200" s="14">
        <f>IF(AND(OR($D200="収入",$D200="振替",$D200="残高調整",$D200="借入",$D200="貯金"),$C200="予算",$E200="妻現金"),$J200,0)</f>
        <v>0</v>
      </c>
      <c r="R200" s="14">
        <f>IF(AND(OR($D200="支出",$D200="振替",$D200="残高調整",$D200="貯金"),$C200="予算",$F200="妻現金"),$J200,0)</f>
        <v>0</v>
      </c>
      <c r="S200" s="14">
        <f>IF(AND(OR($D200="収入",$D200="振替",$D200="残高調整",$D200="借入",$D200="貯金"),$C200="予算",$E200="夫銀行"),$J200,0)</f>
        <v>0</v>
      </c>
      <c r="T200" s="14">
        <f>IF(AND(OR($D200="支出",$D200="振替",$D200="残高調整",$D200="貯金"),$C200="予算",$F200="夫銀行"),$J200,0)</f>
        <v>8000</v>
      </c>
      <c r="U200" s="14">
        <f>IF(AND(OR($D200="収入",$D200="振替",$D200="残高調整",$D200="借入",$D200="貯金"),$C200="予算",$E200="妻銀行"),$J200,0)</f>
        <v>0</v>
      </c>
      <c r="V200" s="14">
        <f>IF(AND(OR($D200="支出",$D200="振替",$D200="残高調整",$D200="貯金"),$C200="予算",$F200="妻銀行"),$J200,0)</f>
        <v>0</v>
      </c>
      <c r="W200" s="14">
        <f t="shared" si="34"/>
        <v>0</v>
      </c>
      <c r="X200" s="14">
        <f t="shared" si="35"/>
        <v>0</v>
      </c>
      <c r="Y200" s="14">
        <f t="shared" si="29"/>
        <v>0</v>
      </c>
      <c r="Z200" s="14">
        <f t="shared" si="30"/>
        <v>0</v>
      </c>
      <c r="AA200" s="14">
        <f>IF(AND(OR($D200="収入",$D200="振替",$D200="残高調整",$D200="借入",$D200="貯金"),$C200="実施",$E200="夫現金"),$J200,0)</f>
        <v>0</v>
      </c>
      <c r="AB200" s="14">
        <f>IF(AND(OR($D200="支出",$D200="振替",$D200="残高調整",$D200="貯金"),$C200="実施",$F200="夫現金"),$J200,0)</f>
        <v>0</v>
      </c>
      <c r="AC200" s="14">
        <f>IF(AND(OR($D200="収入",$D200="振替",$D200="残高調整",$D200="借入",$D200="貯金"),$C200="実施",$E200="妻現金"),$J200,0)</f>
        <v>0</v>
      </c>
      <c r="AD200" s="14">
        <f>IF(AND(OR($D200="支出",$D200="振替",$D200="残高調整",$D200="貯金"),$C200="実施",$F200="妻現金"),$J200,0)</f>
        <v>0</v>
      </c>
      <c r="AE200" s="14">
        <f>IF(AND(OR($D200="収入",$D200="振替",$D200="残高調整",$D200="借入",$D200="貯金"),$C200="実施",$E200="夫銀行"),$J200,0)</f>
        <v>0</v>
      </c>
      <c r="AF200" s="14">
        <f>IF(AND(OR($D200="支出",$D200="振替",$D200="残高調整",$D200="貯金"),$C200="実施",$F200="夫銀行"),$J200,0)</f>
        <v>0</v>
      </c>
      <c r="AG200" s="14">
        <f>IF(AND(OR($D200="収入",$D200="振替",$D200="残高調整",$D200="借入",$D200="貯金"),$C200="実施",$E200="妻銀行"),$J200,0)</f>
        <v>0</v>
      </c>
      <c r="AH200" s="14">
        <f>IF(AND(OR($D200="支出",$D200="振替",$D200="残高調整",$D200="貯金"),$C200="実施",$F200="妻銀行"),$J200,0)</f>
        <v>0</v>
      </c>
      <c r="AI200" s="14">
        <f t="shared" si="32"/>
        <v>0</v>
      </c>
      <c r="AJ200" s="14">
        <f t="shared" si="33"/>
        <v>0</v>
      </c>
    </row>
    <row r="201" spans="1:36" x14ac:dyDescent="0.4">
      <c r="A201" s="3">
        <v>45268</v>
      </c>
      <c r="B201" s="13" t="str">
        <f t="shared" si="26"/>
        <v>金</v>
      </c>
      <c r="C201" s="13" t="s">
        <v>11</v>
      </c>
      <c r="D201" s="13" t="s">
        <v>24</v>
      </c>
      <c r="E201" s="4" t="s">
        <v>145</v>
      </c>
      <c r="F201" s="4"/>
      <c r="G201" s="4" t="s">
        <v>30</v>
      </c>
      <c r="H201" s="4" t="s">
        <v>158</v>
      </c>
      <c r="I201" s="4"/>
      <c r="J201" s="14">
        <v>600000</v>
      </c>
      <c r="K201" s="14">
        <f t="shared" si="31"/>
        <v>2456804</v>
      </c>
      <c r="L201" s="14">
        <f>L200+収支明細_完成!$Y201-収支明細_完成!$Z201</f>
        <v>1072804</v>
      </c>
      <c r="M201" s="14">
        <f t="shared" si="27"/>
        <v>600000</v>
      </c>
      <c r="N201" s="14">
        <f t="shared" si="28"/>
        <v>0</v>
      </c>
      <c r="O201" s="14">
        <f>IF(AND(OR($D201="収入",$D201="振替",$D201="残高調整",$D201="借入",$D201="貯金"),$C201="予算",$E201="夫現金"),$J201,0)</f>
        <v>0</v>
      </c>
      <c r="P201" s="14">
        <f>IF(AND(OR($D201="支出",$D201="振替",$D201="残高調整",$D201="貯金"),$C201="予算",$F201="夫現金"),$J201,0)</f>
        <v>0</v>
      </c>
      <c r="Q201" s="14">
        <f>IF(AND(OR($D201="収入",$D201="振替",$D201="残高調整",$D201="借入",$D201="貯金"),$C201="予算",$E201="妻現金"),$J201,0)</f>
        <v>0</v>
      </c>
      <c r="R201" s="14">
        <f>IF(AND(OR($D201="支出",$D201="振替",$D201="残高調整",$D201="貯金"),$C201="予算",$F201="妻現金"),$J201,0)</f>
        <v>0</v>
      </c>
      <c r="S201" s="14">
        <f>IF(AND(OR($D201="収入",$D201="振替",$D201="残高調整",$D201="借入",$D201="貯金"),$C201="予算",$E201="夫銀行"),$J201,0)</f>
        <v>600000</v>
      </c>
      <c r="T201" s="14">
        <f>IF(AND(OR($D201="支出",$D201="振替",$D201="残高調整",$D201="貯金"),$C201="予算",$F201="夫銀行"),$J201,0)</f>
        <v>0</v>
      </c>
      <c r="U201" s="14">
        <f>IF(AND(OR($D201="収入",$D201="振替",$D201="残高調整",$D201="借入",$D201="貯金"),$C201="予算",$E201="妻銀行"),$J201,0)</f>
        <v>0</v>
      </c>
      <c r="V201" s="14">
        <f>IF(AND(OR($D201="支出",$D201="振替",$D201="残高調整",$D201="貯金"),$C201="予算",$F201="妻銀行"),$J201,0)</f>
        <v>0</v>
      </c>
      <c r="W201" s="14">
        <f t="shared" si="34"/>
        <v>0</v>
      </c>
      <c r="X201" s="14">
        <f t="shared" si="35"/>
        <v>0</v>
      </c>
      <c r="Y201" s="14">
        <f t="shared" si="29"/>
        <v>0</v>
      </c>
      <c r="Z201" s="14">
        <f t="shared" si="30"/>
        <v>0</v>
      </c>
      <c r="AA201" s="14">
        <f>IF(AND(OR($D201="収入",$D201="振替",$D201="残高調整",$D201="借入",$D201="貯金"),$C201="実施",$E201="夫現金"),$J201,0)</f>
        <v>0</v>
      </c>
      <c r="AB201" s="14">
        <f>IF(AND(OR($D201="支出",$D201="振替",$D201="残高調整",$D201="貯金"),$C201="実施",$F201="夫現金"),$J201,0)</f>
        <v>0</v>
      </c>
      <c r="AC201" s="14">
        <f>IF(AND(OR($D201="収入",$D201="振替",$D201="残高調整",$D201="借入",$D201="貯金"),$C201="実施",$E201="妻現金"),$J201,0)</f>
        <v>0</v>
      </c>
      <c r="AD201" s="14">
        <f>IF(AND(OR($D201="支出",$D201="振替",$D201="残高調整",$D201="貯金"),$C201="実施",$F201="妻現金"),$J201,0)</f>
        <v>0</v>
      </c>
      <c r="AE201" s="14">
        <f>IF(AND(OR($D201="収入",$D201="振替",$D201="残高調整",$D201="借入",$D201="貯金"),$C201="実施",$E201="夫銀行"),$J201,0)</f>
        <v>0</v>
      </c>
      <c r="AF201" s="14">
        <f>IF(AND(OR($D201="支出",$D201="振替",$D201="残高調整",$D201="貯金"),$C201="実施",$F201="夫銀行"),$J201,0)</f>
        <v>0</v>
      </c>
      <c r="AG201" s="14">
        <f>IF(AND(OR($D201="収入",$D201="振替",$D201="残高調整",$D201="借入",$D201="貯金"),$C201="実施",$E201="妻銀行"),$J201,0)</f>
        <v>0</v>
      </c>
      <c r="AH201" s="14">
        <f>IF(AND(OR($D201="支出",$D201="振替",$D201="残高調整",$D201="貯金"),$C201="実施",$F201="妻銀行"),$J201,0)</f>
        <v>0</v>
      </c>
      <c r="AI201" s="14">
        <f t="shared" si="32"/>
        <v>0</v>
      </c>
      <c r="AJ201" s="14">
        <f t="shared" si="33"/>
        <v>0</v>
      </c>
    </row>
    <row r="202" spans="1:36" x14ac:dyDescent="0.4">
      <c r="A202" s="22">
        <v>45280</v>
      </c>
      <c r="B202" s="13" t="str">
        <f t="shared" si="26"/>
        <v>水</v>
      </c>
      <c r="C202" s="13" t="s">
        <v>11</v>
      </c>
      <c r="D202" s="13" t="s">
        <v>25</v>
      </c>
      <c r="E202" s="4"/>
      <c r="F202" s="4" t="s">
        <v>145</v>
      </c>
      <c r="G202" s="4" t="s">
        <v>42</v>
      </c>
      <c r="H202" s="4" t="s">
        <v>104</v>
      </c>
      <c r="I202" s="4"/>
      <c r="J202" s="14">
        <v>20000</v>
      </c>
      <c r="K202" s="14">
        <f t="shared" si="31"/>
        <v>2436804</v>
      </c>
      <c r="L202" s="14">
        <f>L201+収支明細_完成!$Y202-収支明細_完成!$Z202</f>
        <v>1072804</v>
      </c>
      <c r="M202" s="14">
        <f t="shared" si="27"/>
        <v>0</v>
      </c>
      <c r="N202" s="14">
        <f t="shared" si="28"/>
        <v>20000</v>
      </c>
      <c r="O202" s="14">
        <f>IF(AND(OR($D202="収入",$D202="振替",$D202="残高調整",$D202="借入",$D202="貯金"),$C202="予算",$E202="夫現金"),$J202,0)</f>
        <v>0</v>
      </c>
      <c r="P202" s="14">
        <f>IF(AND(OR($D202="支出",$D202="振替",$D202="残高調整",$D202="貯金"),$C202="予算",$F202="夫現金"),$J202,0)</f>
        <v>0</v>
      </c>
      <c r="Q202" s="14">
        <f>IF(AND(OR($D202="収入",$D202="振替",$D202="残高調整",$D202="借入",$D202="貯金"),$C202="予算",$E202="妻現金"),$J202,0)</f>
        <v>0</v>
      </c>
      <c r="R202" s="14">
        <f>IF(AND(OR($D202="支出",$D202="振替",$D202="残高調整",$D202="貯金"),$C202="予算",$F202="妻現金"),$J202,0)</f>
        <v>0</v>
      </c>
      <c r="S202" s="14">
        <f>IF(AND(OR($D202="収入",$D202="振替",$D202="残高調整",$D202="借入",$D202="貯金"),$C202="予算",$E202="夫銀行"),$J202,0)</f>
        <v>0</v>
      </c>
      <c r="T202" s="14">
        <f>IF(AND(OR($D202="支出",$D202="振替",$D202="残高調整",$D202="貯金"),$C202="予算",$F202="夫銀行"),$J202,0)</f>
        <v>20000</v>
      </c>
      <c r="U202" s="14">
        <f>IF(AND(OR($D202="収入",$D202="振替",$D202="残高調整",$D202="借入",$D202="貯金"),$C202="予算",$E202="妻銀行"),$J202,0)</f>
        <v>0</v>
      </c>
      <c r="V202" s="14">
        <f>IF(AND(OR($D202="支出",$D202="振替",$D202="残高調整",$D202="貯金"),$C202="予算",$F202="妻銀行"),$J202,0)</f>
        <v>0</v>
      </c>
      <c r="W202" s="14">
        <f t="shared" si="34"/>
        <v>0</v>
      </c>
      <c r="X202" s="14">
        <f t="shared" si="35"/>
        <v>0</v>
      </c>
      <c r="Y202" s="14">
        <f t="shared" si="29"/>
        <v>0</v>
      </c>
      <c r="Z202" s="14">
        <f t="shared" si="30"/>
        <v>0</v>
      </c>
      <c r="AA202" s="14">
        <f>IF(AND(OR($D202="収入",$D202="振替",$D202="残高調整",$D202="借入",$D202="貯金"),$C202="実施",$E202="夫現金"),$J202,0)</f>
        <v>0</v>
      </c>
      <c r="AB202" s="14">
        <f>IF(AND(OR($D202="支出",$D202="振替",$D202="残高調整",$D202="貯金"),$C202="実施",$F202="夫現金"),$J202,0)</f>
        <v>0</v>
      </c>
      <c r="AC202" s="14">
        <f>IF(AND(OR($D202="収入",$D202="振替",$D202="残高調整",$D202="借入",$D202="貯金"),$C202="実施",$E202="妻現金"),$J202,0)</f>
        <v>0</v>
      </c>
      <c r="AD202" s="14">
        <f>IF(AND(OR($D202="支出",$D202="振替",$D202="残高調整",$D202="貯金"),$C202="実施",$F202="妻現金"),$J202,0)</f>
        <v>0</v>
      </c>
      <c r="AE202" s="14">
        <f>IF(AND(OR($D202="収入",$D202="振替",$D202="残高調整",$D202="借入",$D202="貯金"),$C202="実施",$E202="夫銀行"),$J202,0)</f>
        <v>0</v>
      </c>
      <c r="AF202" s="14">
        <f>IF(AND(OR($D202="支出",$D202="振替",$D202="残高調整",$D202="貯金"),$C202="実施",$F202="夫銀行"),$J202,0)</f>
        <v>0</v>
      </c>
      <c r="AG202" s="14">
        <f>IF(AND(OR($D202="収入",$D202="振替",$D202="残高調整",$D202="借入",$D202="貯金"),$C202="実施",$E202="妻銀行"),$J202,0)</f>
        <v>0</v>
      </c>
      <c r="AH202" s="14">
        <f>IF(AND(OR($D202="支出",$D202="振替",$D202="残高調整",$D202="貯金"),$C202="実施",$F202="妻銀行"),$J202,0)</f>
        <v>0</v>
      </c>
      <c r="AI202" s="14">
        <f t="shared" si="32"/>
        <v>0</v>
      </c>
      <c r="AJ202" s="14">
        <f t="shared" si="33"/>
        <v>0</v>
      </c>
    </row>
    <row r="203" spans="1:36" x14ac:dyDescent="0.4">
      <c r="A203" s="22">
        <v>45282</v>
      </c>
      <c r="B203" s="13" t="str">
        <f t="shared" si="26"/>
        <v>金</v>
      </c>
      <c r="C203" s="13" t="s">
        <v>11</v>
      </c>
      <c r="D203" s="13" t="s">
        <v>24</v>
      </c>
      <c r="E203" s="4" t="s">
        <v>145</v>
      </c>
      <c r="F203" s="4"/>
      <c r="G203" s="4" t="s">
        <v>30</v>
      </c>
      <c r="H203" s="4" t="s">
        <v>155</v>
      </c>
      <c r="I203" s="4"/>
      <c r="J203" s="14">
        <v>300000</v>
      </c>
      <c r="K203" s="14">
        <f t="shared" si="31"/>
        <v>2736804</v>
      </c>
      <c r="L203" s="14">
        <f>L202+収支明細_完成!$Y203-収支明細_完成!$Z203</f>
        <v>1072804</v>
      </c>
      <c r="M203" s="14">
        <f t="shared" si="27"/>
        <v>300000</v>
      </c>
      <c r="N203" s="14">
        <f t="shared" si="28"/>
        <v>0</v>
      </c>
      <c r="O203" s="14">
        <f>IF(AND(OR($D203="収入",$D203="振替",$D203="残高調整",$D203="借入",$D203="貯金"),$C203="予算",$E203="夫現金"),$J203,0)</f>
        <v>0</v>
      </c>
      <c r="P203" s="14">
        <f>IF(AND(OR($D203="支出",$D203="振替",$D203="残高調整",$D203="貯金"),$C203="予算",$F203="夫現金"),$J203,0)</f>
        <v>0</v>
      </c>
      <c r="Q203" s="14">
        <f>IF(AND(OR($D203="収入",$D203="振替",$D203="残高調整",$D203="借入",$D203="貯金"),$C203="予算",$E203="妻現金"),$J203,0)</f>
        <v>0</v>
      </c>
      <c r="R203" s="14">
        <f>IF(AND(OR($D203="支出",$D203="振替",$D203="残高調整",$D203="貯金"),$C203="予算",$F203="妻現金"),$J203,0)</f>
        <v>0</v>
      </c>
      <c r="S203" s="14">
        <f>IF(AND(OR($D203="収入",$D203="振替",$D203="残高調整",$D203="借入",$D203="貯金"),$C203="予算",$E203="夫銀行"),$J203,0)</f>
        <v>300000</v>
      </c>
      <c r="T203" s="14">
        <f>IF(AND(OR($D203="支出",$D203="振替",$D203="残高調整",$D203="貯金"),$C203="予算",$F203="夫銀行"),$J203,0)</f>
        <v>0</v>
      </c>
      <c r="U203" s="14">
        <f>IF(AND(OR($D203="収入",$D203="振替",$D203="残高調整",$D203="借入",$D203="貯金"),$C203="予算",$E203="妻銀行"),$J203,0)</f>
        <v>0</v>
      </c>
      <c r="V203" s="14">
        <f>IF(AND(OR($D203="支出",$D203="振替",$D203="残高調整",$D203="貯金"),$C203="予算",$F203="妻銀行"),$J203,0)</f>
        <v>0</v>
      </c>
      <c r="W203" s="14">
        <f t="shared" si="34"/>
        <v>0</v>
      </c>
      <c r="X203" s="14">
        <f t="shared" si="35"/>
        <v>0</v>
      </c>
      <c r="Y203" s="14">
        <f t="shared" si="29"/>
        <v>0</v>
      </c>
      <c r="Z203" s="14">
        <f t="shared" si="30"/>
        <v>0</v>
      </c>
      <c r="AA203" s="14">
        <f>IF(AND(OR($D203="収入",$D203="振替",$D203="残高調整",$D203="借入",$D203="貯金"),$C203="実施",$E203="夫現金"),$J203,0)</f>
        <v>0</v>
      </c>
      <c r="AB203" s="14">
        <f>IF(AND(OR($D203="支出",$D203="振替",$D203="残高調整",$D203="貯金"),$C203="実施",$F203="夫現金"),$J203,0)</f>
        <v>0</v>
      </c>
      <c r="AC203" s="14">
        <f>IF(AND(OR($D203="収入",$D203="振替",$D203="残高調整",$D203="借入",$D203="貯金"),$C203="実施",$E203="妻現金"),$J203,0)</f>
        <v>0</v>
      </c>
      <c r="AD203" s="14">
        <f>IF(AND(OR($D203="支出",$D203="振替",$D203="残高調整",$D203="貯金"),$C203="実施",$F203="妻現金"),$J203,0)</f>
        <v>0</v>
      </c>
      <c r="AE203" s="14">
        <f>IF(AND(OR($D203="収入",$D203="振替",$D203="残高調整",$D203="借入",$D203="貯金"),$C203="実施",$E203="夫銀行"),$J203,0)</f>
        <v>0</v>
      </c>
      <c r="AF203" s="14">
        <f>IF(AND(OR($D203="支出",$D203="振替",$D203="残高調整",$D203="貯金"),$C203="実施",$F203="夫銀行"),$J203,0)</f>
        <v>0</v>
      </c>
      <c r="AG203" s="14">
        <f>IF(AND(OR($D203="収入",$D203="振替",$D203="残高調整",$D203="借入",$D203="貯金"),$C203="実施",$E203="妻銀行"),$J203,0)</f>
        <v>0</v>
      </c>
      <c r="AH203" s="14">
        <f>IF(AND(OR($D203="支出",$D203="振替",$D203="残高調整",$D203="貯金"),$C203="実施",$F203="妻銀行"),$J203,0)</f>
        <v>0</v>
      </c>
      <c r="AI203" s="14">
        <f t="shared" si="32"/>
        <v>0</v>
      </c>
      <c r="AJ203" s="14">
        <f t="shared" si="33"/>
        <v>0</v>
      </c>
    </row>
    <row r="204" spans="1:36" x14ac:dyDescent="0.4">
      <c r="A204" s="22">
        <v>45287</v>
      </c>
      <c r="B204" s="13" t="str">
        <f t="shared" si="26"/>
        <v>水</v>
      </c>
      <c r="C204" s="13" t="s">
        <v>11</v>
      </c>
      <c r="D204" s="13" t="s">
        <v>25</v>
      </c>
      <c r="E204" s="4"/>
      <c r="F204" s="4" t="s">
        <v>28</v>
      </c>
      <c r="G204" s="4" t="s">
        <v>39</v>
      </c>
      <c r="H204" s="4" t="s">
        <v>28</v>
      </c>
      <c r="I204" s="4"/>
      <c r="J204" s="14">
        <v>20000</v>
      </c>
      <c r="K204" s="14">
        <f t="shared" si="31"/>
        <v>2736804</v>
      </c>
      <c r="L204" s="14">
        <f>L203+収支明細_完成!$Y204-収支明細_完成!$Z204</f>
        <v>1072804</v>
      </c>
      <c r="M204" s="14">
        <f t="shared" si="27"/>
        <v>0</v>
      </c>
      <c r="N204" s="14">
        <f t="shared" si="28"/>
        <v>0</v>
      </c>
      <c r="O204" s="14">
        <f>IF(AND(OR($D204="収入",$D204="振替",$D204="残高調整",$D204="借入",$D204="貯金"),$C204="予算",$E204="夫現金"),$J204,0)</f>
        <v>0</v>
      </c>
      <c r="P204" s="14">
        <f>IF(AND(OR($D204="支出",$D204="振替",$D204="残高調整",$D204="貯金"),$C204="予算",$F204="夫現金"),$J204,0)</f>
        <v>0</v>
      </c>
      <c r="Q204" s="14">
        <f>IF(AND(OR($D204="収入",$D204="振替",$D204="残高調整",$D204="借入",$D204="貯金"),$C204="予算",$E204="妻現金"),$J204,0)</f>
        <v>0</v>
      </c>
      <c r="R204" s="14">
        <f>IF(AND(OR($D204="支出",$D204="振替",$D204="残高調整",$D204="貯金"),$C204="予算",$F204="妻現金"),$J204,0)</f>
        <v>0</v>
      </c>
      <c r="S204" s="14">
        <f>IF(AND(OR($D204="収入",$D204="振替",$D204="残高調整",$D204="借入",$D204="貯金"),$C204="予算",$E204="夫銀行"),$J204,0)</f>
        <v>0</v>
      </c>
      <c r="T204" s="14">
        <f>IF(AND(OR($D204="支出",$D204="振替",$D204="残高調整",$D204="貯金"),$C204="予算",$F204="夫銀行"),$J204,0)</f>
        <v>0</v>
      </c>
      <c r="U204" s="14">
        <f>IF(AND(OR($D204="収入",$D204="振替",$D204="残高調整",$D204="借入",$D204="貯金"),$C204="予算",$E204="妻銀行"),$J204,0)</f>
        <v>0</v>
      </c>
      <c r="V204" s="14">
        <f>IF(AND(OR($D204="支出",$D204="振替",$D204="残高調整",$D204="貯金"),$C204="予算",$F204="妻銀行"),$J204,0)</f>
        <v>0</v>
      </c>
      <c r="W204" s="14">
        <f t="shared" si="34"/>
        <v>0</v>
      </c>
      <c r="X204" s="14">
        <f t="shared" si="35"/>
        <v>0</v>
      </c>
      <c r="Y204" s="14">
        <f t="shared" si="29"/>
        <v>0</v>
      </c>
      <c r="Z204" s="14">
        <f t="shared" si="30"/>
        <v>0</v>
      </c>
      <c r="AA204" s="14">
        <f>IF(AND(OR($D204="収入",$D204="振替",$D204="残高調整",$D204="借入",$D204="貯金"),$C204="実施",$E204="夫現金"),$J204,0)</f>
        <v>0</v>
      </c>
      <c r="AB204" s="14">
        <f>IF(AND(OR($D204="支出",$D204="振替",$D204="残高調整",$D204="貯金"),$C204="実施",$F204="夫現金"),$J204,0)</f>
        <v>0</v>
      </c>
      <c r="AC204" s="14">
        <f>IF(AND(OR($D204="収入",$D204="振替",$D204="残高調整",$D204="借入",$D204="貯金"),$C204="実施",$E204="妻現金"),$J204,0)</f>
        <v>0</v>
      </c>
      <c r="AD204" s="14">
        <f>IF(AND(OR($D204="支出",$D204="振替",$D204="残高調整",$D204="貯金"),$C204="実施",$F204="妻現金"),$J204,0)</f>
        <v>0</v>
      </c>
      <c r="AE204" s="14">
        <f>IF(AND(OR($D204="収入",$D204="振替",$D204="残高調整",$D204="借入",$D204="貯金"),$C204="実施",$E204="夫銀行"),$J204,0)</f>
        <v>0</v>
      </c>
      <c r="AF204" s="14">
        <f>IF(AND(OR($D204="支出",$D204="振替",$D204="残高調整",$D204="貯金"),$C204="実施",$F204="夫銀行"),$J204,0)</f>
        <v>0</v>
      </c>
      <c r="AG204" s="14">
        <f>IF(AND(OR($D204="収入",$D204="振替",$D204="残高調整",$D204="借入",$D204="貯金"),$C204="実施",$E204="妻銀行"),$J204,0)</f>
        <v>0</v>
      </c>
      <c r="AH204" s="14">
        <f>IF(AND(OR($D204="支出",$D204="振替",$D204="残高調整",$D204="貯金"),$C204="実施",$F204="妻銀行"),$J204,0)</f>
        <v>0</v>
      </c>
      <c r="AI204" s="14">
        <f t="shared" si="32"/>
        <v>0</v>
      </c>
      <c r="AJ204" s="14">
        <f t="shared" si="33"/>
        <v>0</v>
      </c>
    </row>
    <row r="205" spans="1:36" x14ac:dyDescent="0.4">
      <c r="A205" s="22">
        <v>45289</v>
      </c>
      <c r="B205" s="13" t="str">
        <f t="shared" si="26"/>
        <v>金</v>
      </c>
      <c r="C205" s="13" t="s">
        <v>11</v>
      </c>
      <c r="D205" s="13" t="s">
        <v>24</v>
      </c>
      <c r="E205" s="4" t="s">
        <v>160</v>
      </c>
      <c r="F205" s="4"/>
      <c r="G205" s="4" t="s">
        <v>30</v>
      </c>
      <c r="H205" s="4" t="s">
        <v>170</v>
      </c>
      <c r="I205" s="4"/>
      <c r="J205" s="14">
        <v>70000</v>
      </c>
      <c r="K205" s="14">
        <f t="shared" si="31"/>
        <v>2806804</v>
      </c>
      <c r="L205" s="14">
        <f>L204+収支明細_完成!$Y205-収支明細_完成!$Z205</f>
        <v>1072804</v>
      </c>
      <c r="M205" s="14">
        <f t="shared" si="27"/>
        <v>70000</v>
      </c>
      <c r="N205" s="14">
        <f t="shared" si="28"/>
        <v>0</v>
      </c>
      <c r="O205" s="14">
        <f>IF(AND(OR($D205="収入",$D205="振替",$D205="残高調整",$D205="借入",$D205="貯金"),$C205="予算",$E205="夫現金"),$J205,0)</f>
        <v>0</v>
      </c>
      <c r="P205" s="14">
        <f>IF(AND(OR($D205="支出",$D205="振替",$D205="残高調整",$D205="貯金"),$C205="予算",$F205="夫現金"),$J205,0)</f>
        <v>0</v>
      </c>
      <c r="Q205" s="14">
        <f>IF(AND(OR($D205="収入",$D205="振替",$D205="残高調整",$D205="借入",$D205="貯金"),$C205="予算",$E205="妻現金"),$J205,0)</f>
        <v>0</v>
      </c>
      <c r="R205" s="14">
        <f>IF(AND(OR($D205="支出",$D205="振替",$D205="残高調整",$D205="貯金"),$C205="予算",$F205="妻現金"),$J205,0)</f>
        <v>0</v>
      </c>
      <c r="S205" s="14">
        <f>IF(AND(OR($D205="収入",$D205="振替",$D205="残高調整",$D205="借入",$D205="貯金"),$C205="予算",$E205="夫銀行"),$J205,0)</f>
        <v>0</v>
      </c>
      <c r="T205" s="14">
        <f>IF(AND(OR($D205="支出",$D205="振替",$D205="残高調整",$D205="貯金"),$C205="予算",$F205="夫銀行"),$J205,0)</f>
        <v>0</v>
      </c>
      <c r="U205" s="14">
        <f>IF(AND(OR($D205="収入",$D205="振替",$D205="残高調整",$D205="借入",$D205="貯金"),$C205="予算",$E205="妻銀行"),$J205,0)</f>
        <v>70000</v>
      </c>
      <c r="V205" s="14">
        <f>IF(AND(OR($D205="支出",$D205="振替",$D205="残高調整",$D205="貯金"),$C205="予算",$F205="妻銀行"),$J205,0)</f>
        <v>0</v>
      </c>
      <c r="W205" s="14">
        <f t="shared" si="34"/>
        <v>0</v>
      </c>
      <c r="X205" s="14">
        <f t="shared" si="35"/>
        <v>0</v>
      </c>
      <c r="Y205" s="14">
        <f t="shared" si="29"/>
        <v>0</v>
      </c>
      <c r="Z205" s="14">
        <f t="shared" si="30"/>
        <v>0</v>
      </c>
      <c r="AA205" s="14">
        <f>IF(AND(OR($D205="収入",$D205="振替",$D205="残高調整",$D205="借入",$D205="貯金"),$C205="実施",$E205="夫現金"),$J205,0)</f>
        <v>0</v>
      </c>
      <c r="AB205" s="14">
        <f>IF(AND(OR($D205="支出",$D205="振替",$D205="残高調整",$D205="貯金"),$C205="実施",$F205="夫現金"),$J205,0)</f>
        <v>0</v>
      </c>
      <c r="AC205" s="14">
        <f>IF(AND(OR($D205="収入",$D205="振替",$D205="残高調整",$D205="借入",$D205="貯金"),$C205="実施",$E205="妻現金"),$J205,0)</f>
        <v>0</v>
      </c>
      <c r="AD205" s="14">
        <f>IF(AND(OR($D205="支出",$D205="振替",$D205="残高調整",$D205="貯金"),$C205="実施",$F205="妻現金"),$J205,0)</f>
        <v>0</v>
      </c>
      <c r="AE205" s="14">
        <f>IF(AND(OR($D205="収入",$D205="振替",$D205="残高調整",$D205="借入",$D205="貯金"),$C205="実施",$E205="夫銀行"),$J205,0)</f>
        <v>0</v>
      </c>
      <c r="AF205" s="14">
        <f>IF(AND(OR($D205="支出",$D205="振替",$D205="残高調整",$D205="貯金"),$C205="実施",$F205="夫銀行"),$J205,0)</f>
        <v>0</v>
      </c>
      <c r="AG205" s="14">
        <f>IF(AND(OR($D205="収入",$D205="振替",$D205="残高調整",$D205="借入",$D205="貯金"),$C205="実施",$E205="妻銀行"),$J205,0)</f>
        <v>0</v>
      </c>
      <c r="AH205" s="14">
        <f>IF(AND(OR($D205="支出",$D205="振替",$D205="残高調整",$D205="貯金"),$C205="実施",$F205="妻銀行"),$J205,0)</f>
        <v>0</v>
      </c>
      <c r="AI205" s="14">
        <f t="shared" si="32"/>
        <v>0</v>
      </c>
      <c r="AJ205" s="14">
        <f t="shared" si="33"/>
        <v>0</v>
      </c>
    </row>
    <row r="206" spans="1:36" x14ac:dyDescent="0.4">
      <c r="A206" s="22">
        <v>45290</v>
      </c>
      <c r="B206" s="13" t="str">
        <f t="shared" si="26"/>
        <v>土</v>
      </c>
      <c r="C206" s="13" t="s">
        <v>11</v>
      </c>
      <c r="D206" s="13" t="s">
        <v>25</v>
      </c>
      <c r="E206" s="4"/>
      <c r="F206" s="4" t="s">
        <v>145</v>
      </c>
      <c r="G206" s="4" t="s">
        <v>36</v>
      </c>
      <c r="H206" s="4" t="s">
        <v>105</v>
      </c>
      <c r="I206" s="4"/>
      <c r="J206" s="14">
        <v>10000</v>
      </c>
      <c r="K206" s="14">
        <f t="shared" si="31"/>
        <v>2796804</v>
      </c>
      <c r="L206" s="14">
        <f>L205+収支明細_完成!$Y206-収支明細_完成!$Z206</f>
        <v>1072804</v>
      </c>
      <c r="M206" s="14">
        <f t="shared" si="27"/>
        <v>0</v>
      </c>
      <c r="N206" s="14">
        <f t="shared" si="28"/>
        <v>10000</v>
      </c>
      <c r="O206" s="14">
        <f>IF(AND(OR($D206="収入",$D206="振替",$D206="残高調整",$D206="借入",$D206="貯金"),$C206="予算",$E206="夫現金"),$J206,0)</f>
        <v>0</v>
      </c>
      <c r="P206" s="14">
        <f>IF(AND(OR($D206="支出",$D206="振替",$D206="残高調整",$D206="貯金"),$C206="予算",$F206="夫現金"),$J206,0)</f>
        <v>0</v>
      </c>
      <c r="Q206" s="14">
        <f>IF(AND(OR($D206="収入",$D206="振替",$D206="残高調整",$D206="借入",$D206="貯金"),$C206="予算",$E206="妻現金"),$J206,0)</f>
        <v>0</v>
      </c>
      <c r="R206" s="14">
        <f>IF(AND(OR($D206="支出",$D206="振替",$D206="残高調整",$D206="貯金"),$C206="予算",$F206="妻現金"),$J206,0)</f>
        <v>0</v>
      </c>
      <c r="S206" s="14">
        <f>IF(AND(OR($D206="収入",$D206="振替",$D206="残高調整",$D206="借入",$D206="貯金"),$C206="予算",$E206="夫銀行"),$J206,0)</f>
        <v>0</v>
      </c>
      <c r="T206" s="14">
        <f>IF(AND(OR($D206="支出",$D206="振替",$D206="残高調整",$D206="貯金"),$C206="予算",$F206="夫銀行"),$J206,0)</f>
        <v>10000</v>
      </c>
      <c r="U206" s="14">
        <f>IF(AND(OR($D206="収入",$D206="振替",$D206="残高調整",$D206="借入",$D206="貯金"),$C206="予算",$E206="妻銀行"),$J206,0)</f>
        <v>0</v>
      </c>
      <c r="V206" s="14">
        <f>IF(AND(OR($D206="支出",$D206="振替",$D206="残高調整",$D206="貯金"),$C206="予算",$F206="妻銀行"),$J206,0)</f>
        <v>0</v>
      </c>
      <c r="W206" s="14">
        <f t="shared" si="34"/>
        <v>0</v>
      </c>
      <c r="X206" s="14">
        <f t="shared" si="35"/>
        <v>0</v>
      </c>
      <c r="Y206" s="14">
        <f t="shared" si="29"/>
        <v>0</v>
      </c>
      <c r="Z206" s="14">
        <f t="shared" si="30"/>
        <v>0</v>
      </c>
      <c r="AA206" s="14">
        <f>IF(AND(OR($D206="収入",$D206="振替",$D206="残高調整",$D206="借入",$D206="貯金"),$C206="実施",$E206="夫現金"),$J206,0)</f>
        <v>0</v>
      </c>
      <c r="AB206" s="14">
        <f>IF(AND(OR($D206="支出",$D206="振替",$D206="残高調整",$D206="貯金"),$C206="実施",$F206="夫現金"),$J206,0)</f>
        <v>0</v>
      </c>
      <c r="AC206" s="14">
        <f>IF(AND(OR($D206="収入",$D206="振替",$D206="残高調整",$D206="借入",$D206="貯金"),$C206="実施",$E206="妻現金"),$J206,0)</f>
        <v>0</v>
      </c>
      <c r="AD206" s="14">
        <f>IF(AND(OR($D206="支出",$D206="振替",$D206="残高調整",$D206="貯金"),$C206="実施",$F206="妻現金"),$J206,0)</f>
        <v>0</v>
      </c>
      <c r="AE206" s="14">
        <f>IF(AND(OR($D206="収入",$D206="振替",$D206="残高調整",$D206="借入",$D206="貯金"),$C206="実施",$E206="夫銀行"),$J206,0)</f>
        <v>0</v>
      </c>
      <c r="AF206" s="14">
        <f>IF(AND(OR($D206="支出",$D206="振替",$D206="残高調整",$D206="貯金"),$C206="実施",$F206="夫銀行"),$J206,0)</f>
        <v>0</v>
      </c>
      <c r="AG206" s="14">
        <f>IF(AND(OR($D206="収入",$D206="振替",$D206="残高調整",$D206="借入",$D206="貯金"),$C206="実施",$E206="妻銀行"),$J206,0)</f>
        <v>0</v>
      </c>
      <c r="AH206" s="14">
        <f>IF(AND(OR($D206="支出",$D206="振替",$D206="残高調整",$D206="貯金"),$C206="実施",$F206="妻銀行"),$J206,0)</f>
        <v>0</v>
      </c>
      <c r="AI206" s="14">
        <f t="shared" si="32"/>
        <v>0</v>
      </c>
      <c r="AJ206" s="14">
        <f t="shared" si="33"/>
        <v>0</v>
      </c>
    </row>
    <row r="207" spans="1:36" x14ac:dyDescent="0.4">
      <c r="A207" s="22">
        <v>45290</v>
      </c>
      <c r="B207" s="13" t="str">
        <f t="shared" ref="B207:B215" si="36">IF(A207="","",TEXT(A207,"aaa"))</f>
        <v>土</v>
      </c>
      <c r="C207" s="13" t="s">
        <v>11</v>
      </c>
      <c r="D207" s="13" t="s">
        <v>25</v>
      </c>
      <c r="E207" s="4"/>
      <c r="F207" s="4" t="s">
        <v>145</v>
      </c>
      <c r="G207" s="4" t="s">
        <v>35</v>
      </c>
      <c r="H207" s="4" t="s">
        <v>106</v>
      </c>
      <c r="I207" s="4"/>
      <c r="J207" s="14">
        <v>20000</v>
      </c>
      <c r="K207" s="14">
        <f t="shared" si="31"/>
        <v>2776804</v>
      </c>
      <c r="L207" s="14">
        <f>L206+収支明細_完成!$Y207-収支明細_完成!$Z207</f>
        <v>1072804</v>
      </c>
      <c r="M207" s="14">
        <f t="shared" ref="M207:M214" si="37">SUMPRODUCT((MOD(COLUMN($O207:$X207),2)=1)*($O207:$X207))</f>
        <v>0</v>
      </c>
      <c r="N207" s="14">
        <f t="shared" ref="N207:N214" si="38">SUMPRODUCT((MOD(COLUMN($O207:$X207),2)=0)*($O207:$X207))</f>
        <v>20000</v>
      </c>
      <c r="O207" s="14">
        <f>IF(AND(OR($D207="収入",$D207="振替",$D207="残高調整",$D207="借入",$D207="貯金"),$C207="予算",$E207="夫現金"),$J207,0)</f>
        <v>0</v>
      </c>
      <c r="P207" s="14">
        <f>IF(AND(OR($D207="支出",$D207="振替",$D207="残高調整",$D207="貯金"),$C207="予算",$F207="夫現金"),$J207,0)</f>
        <v>0</v>
      </c>
      <c r="Q207" s="14">
        <f>IF(AND(OR($D207="収入",$D207="振替",$D207="残高調整",$D207="借入",$D207="貯金"),$C207="予算",$E207="妻現金"),$J207,0)</f>
        <v>0</v>
      </c>
      <c r="R207" s="14">
        <f>IF(AND(OR($D207="支出",$D207="振替",$D207="残高調整",$D207="貯金"),$C207="予算",$F207="妻現金"),$J207,0)</f>
        <v>0</v>
      </c>
      <c r="S207" s="14">
        <f>IF(AND(OR($D207="収入",$D207="振替",$D207="残高調整",$D207="借入",$D207="貯金"),$C207="予算",$E207="夫銀行"),$J207,0)</f>
        <v>0</v>
      </c>
      <c r="T207" s="14">
        <f>IF(AND(OR($D207="支出",$D207="振替",$D207="残高調整",$D207="貯金"),$C207="予算",$F207="夫銀行"),$J207,0)</f>
        <v>20000</v>
      </c>
      <c r="U207" s="14">
        <f>IF(AND(OR($D207="収入",$D207="振替",$D207="残高調整",$D207="借入",$D207="貯金"),$C207="予算",$E207="妻銀行"),$J207,0)</f>
        <v>0</v>
      </c>
      <c r="V207" s="14">
        <f>IF(AND(OR($D207="支出",$D207="振替",$D207="残高調整",$D207="貯金"),$C207="予算",$F207="妻銀行"),$J207,0)</f>
        <v>0</v>
      </c>
      <c r="W207" s="14">
        <f t="shared" si="34"/>
        <v>0</v>
      </c>
      <c r="X207" s="14">
        <f t="shared" si="35"/>
        <v>0</v>
      </c>
      <c r="Y207" s="14">
        <f t="shared" ref="Y207:Y214" si="39">SUMPRODUCT((MOD(COLUMN($AA207:$AJ207),2)=1)*($AA207:$AJ207))</f>
        <v>0</v>
      </c>
      <c r="Z207" s="14">
        <f t="shared" ref="Z207:Z214" si="40">SUMPRODUCT((MOD(COLUMN($AA207:$AJ207),2)=0)*($AA207:$AJ207))</f>
        <v>0</v>
      </c>
      <c r="AA207" s="14">
        <f>IF(AND(OR($D207="収入",$D207="振替",$D207="残高調整",$D207="借入",$D207="貯金"),$C207="実施",$E207="夫現金"),$J207,0)</f>
        <v>0</v>
      </c>
      <c r="AB207" s="14">
        <f>IF(AND(OR($D207="支出",$D207="振替",$D207="残高調整",$D207="貯金"),$C207="実施",$F207="夫現金"),$J207,0)</f>
        <v>0</v>
      </c>
      <c r="AC207" s="14">
        <f>IF(AND(OR($D207="収入",$D207="振替",$D207="残高調整",$D207="借入",$D207="貯金"),$C207="実施",$E207="妻現金"),$J207,0)</f>
        <v>0</v>
      </c>
      <c r="AD207" s="14">
        <f>IF(AND(OR($D207="支出",$D207="振替",$D207="残高調整",$D207="貯金"),$C207="実施",$F207="妻現金"),$J207,0)</f>
        <v>0</v>
      </c>
      <c r="AE207" s="14">
        <f>IF(AND(OR($D207="収入",$D207="振替",$D207="残高調整",$D207="借入",$D207="貯金"),$C207="実施",$E207="夫銀行"),$J207,0)</f>
        <v>0</v>
      </c>
      <c r="AF207" s="14">
        <f>IF(AND(OR($D207="支出",$D207="振替",$D207="残高調整",$D207="貯金"),$C207="実施",$F207="夫銀行"),$J207,0)</f>
        <v>0</v>
      </c>
      <c r="AG207" s="14">
        <f>IF(AND(OR($D207="収入",$D207="振替",$D207="残高調整",$D207="借入",$D207="貯金"),$C207="実施",$E207="妻銀行"),$J207,0)</f>
        <v>0</v>
      </c>
      <c r="AH207" s="14">
        <f>IF(AND(OR($D207="支出",$D207="振替",$D207="残高調整",$D207="貯金"),$C207="実施",$F207="妻銀行"),$J207,0)</f>
        <v>0</v>
      </c>
      <c r="AI207" s="14">
        <f t="shared" si="32"/>
        <v>0</v>
      </c>
      <c r="AJ207" s="14">
        <f t="shared" si="33"/>
        <v>0</v>
      </c>
    </row>
    <row r="208" spans="1:36" x14ac:dyDescent="0.4">
      <c r="A208" s="22">
        <v>45290</v>
      </c>
      <c r="B208" s="13" t="str">
        <f t="shared" si="36"/>
        <v>土</v>
      </c>
      <c r="C208" s="13" t="s">
        <v>11</v>
      </c>
      <c r="D208" s="13" t="s">
        <v>25</v>
      </c>
      <c r="E208" s="4"/>
      <c r="F208" s="4" t="s">
        <v>145</v>
      </c>
      <c r="G208" s="4" t="s">
        <v>35</v>
      </c>
      <c r="H208" s="4" t="s">
        <v>58</v>
      </c>
      <c r="I208" s="4"/>
      <c r="J208" s="14">
        <v>6000</v>
      </c>
      <c r="K208" s="14">
        <f t="shared" ref="K208:K214" si="41">K207+SUM(M208,Y208)-SUM(N208,Z208)</f>
        <v>2770804</v>
      </c>
      <c r="L208" s="14">
        <f>L207+収支明細_完成!$Y208-収支明細_完成!$Z208</f>
        <v>1072804</v>
      </c>
      <c r="M208" s="14">
        <f t="shared" si="37"/>
        <v>0</v>
      </c>
      <c r="N208" s="14">
        <f t="shared" si="38"/>
        <v>6000</v>
      </c>
      <c r="O208" s="14">
        <f>IF(AND(OR($D208="収入",$D208="振替",$D208="残高調整",$D208="借入",$D208="貯金"),$C208="予算",$E208="夫現金"),$J208,0)</f>
        <v>0</v>
      </c>
      <c r="P208" s="14">
        <f>IF(AND(OR($D208="支出",$D208="振替",$D208="残高調整",$D208="貯金"),$C208="予算",$F208="夫現金"),$J208,0)</f>
        <v>0</v>
      </c>
      <c r="Q208" s="14">
        <f>IF(AND(OR($D208="収入",$D208="振替",$D208="残高調整",$D208="借入",$D208="貯金"),$C208="予算",$E208="妻現金"),$J208,0)</f>
        <v>0</v>
      </c>
      <c r="R208" s="14">
        <f>IF(AND(OR($D208="支出",$D208="振替",$D208="残高調整",$D208="貯金"),$C208="予算",$F208="妻現金"),$J208,0)</f>
        <v>0</v>
      </c>
      <c r="S208" s="14">
        <f>IF(AND(OR($D208="収入",$D208="振替",$D208="残高調整",$D208="借入",$D208="貯金"),$C208="予算",$E208="夫銀行"),$J208,0)</f>
        <v>0</v>
      </c>
      <c r="T208" s="14">
        <f>IF(AND(OR($D208="支出",$D208="振替",$D208="残高調整",$D208="貯金"),$C208="予算",$F208="夫銀行"),$J208,0)</f>
        <v>6000</v>
      </c>
      <c r="U208" s="14">
        <f>IF(AND(OR($D208="収入",$D208="振替",$D208="残高調整",$D208="借入",$D208="貯金"),$C208="予算",$E208="妻銀行"),$J208,0)</f>
        <v>0</v>
      </c>
      <c r="V208" s="14">
        <f>IF(AND(OR($D208="支出",$D208="振替",$D208="残高調整",$D208="貯金"),$C208="予算",$F208="妻銀行"),$J208,0)</f>
        <v>0</v>
      </c>
      <c r="W208" s="14">
        <f t="shared" si="34"/>
        <v>0</v>
      </c>
      <c r="X208" s="14">
        <f t="shared" si="35"/>
        <v>0</v>
      </c>
      <c r="Y208" s="14">
        <f t="shared" si="39"/>
        <v>0</v>
      </c>
      <c r="Z208" s="14">
        <f t="shared" si="40"/>
        <v>0</v>
      </c>
      <c r="AA208" s="14">
        <f>IF(AND(OR($D208="収入",$D208="振替",$D208="残高調整",$D208="借入",$D208="貯金"),$C208="実施",$E208="夫現金"),$J208,0)</f>
        <v>0</v>
      </c>
      <c r="AB208" s="14">
        <f>IF(AND(OR($D208="支出",$D208="振替",$D208="残高調整",$D208="貯金"),$C208="実施",$F208="夫現金"),$J208,0)</f>
        <v>0</v>
      </c>
      <c r="AC208" s="14">
        <f>IF(AND(OR($D208="収入",$D208="振替",$D208="残高調整",$D208="借入",$D208="貯金"),$C208="実施",$E208="妻現金"),$J208,0)</f>
        <v>0</v>
      </c>
      <c r="AD208" s="14">
        <f>IF(AND(OR($D208="支出",$D208="振替",$D208="残高調整",$D208="貯金"),$C208="実施",$F208="妻現金"),$J208,0)</f>
        <v>0</v>
      </c>
      <c r="AE208" s="14">
        <f>IF(AND(OR($D208="収入",$D208="振替",$D208="残高調整",$D208="借入",$D208="貯金"),$C208="実施",$E208="夫銀行"),$J208,0)</f>
        <v>0</v>
      </c>
      <c r="AF208" s="14">
        <f>IF(AND(OR($D208="支出",$D208="振替",$D208="残高調整",$D208="貯金"),$C208="実施",$F208="夫銀行"),$J208,0)</f>
        <v>0</v>
      </c>
      <c r="AG208" s="14">
        <f>IF(AND(OR($D208="収入",$D208="振替",$D208="残高調整",$D208="借入",$D208="貯金"),$C208="実施",$E208="妻銀行"),$J208,0)</f>
        <v>0</v>
      </c>
      <c r="AH208" s="14">
        <f>IF(AND(OR($D208="支出",$D208="振替",$D208="残高調整",$D208="貯金"),$C208="実施",$F208="妻銀行"),$J208,0)</f>
        <v>0</v>
      </c>
      <c r="AI208" s="14">
        <f t="shared" si="32"/>
        <v>0</v>
      </c>
      <c r="AJ208" s="14">
        <f t="shared" si="33"/>
        <v>0</v>
      </c>
    </row>
    <row r="209" spans="1:36" x14ac:dyDescent="0.4">
      <c r="A209" s="22">
        <v>45290</v>
      </c>
      <c r="B209" s="13" t="str">
        <f t="shared" si="36"/>
        <v>土</v>
      </c>
      <c r="C209" s="13" t="s">
        <v>11</v>
      </c>
      <c r="D209" s="13" t="s">
        <v>25</v>
      </c>
      <c r="E209" s="4"/>
      <c r="F209" s="4" t="s">
        <v>145</v>
      </c>
      <c r="G209" s="4" t="s">
        <v>35</v>
      </c>
      <c r="H209" s="4" t="s">
        <v>107</v>
      </c>
      <c r="I209" s="4"/>
      <c r="J209" s="14">
        <v>8000</v>
      </c>
      <c r="K209" s="14">
        <f t="shared" si="41"/>
        <v>2762804</v>
      </c>
      <c r="L209" s="14">
        <f>L208+収支明細_完成!$Y209-収支明細_完成!$Z209</f>
        <v>1072804</v>
      </c>
      <c r="M209" s="14">
        <f t="shared" si="37"/>
        <v>0</v>
      </c>
      <c r="N209" s="14">
        <f t="shared" si="38"/>
        <v>8000</v>
      </c>
      <c r="O209" s="14">
        <f>IF(AND(OR($D209="収入",$D209="振替",$D209="残高調整",$D209="借入",$D209="貯金"),$C209="予算",$E209="夫現金"),$J209,0)</f>
        <v>0</v>
      </c>
      <c r="P209" s="14">
        <f>IF(AND(OR($D209="支出",$D209="振替",$D209="残高調整",$D209="貯金"),$C209="予算",$F209="夫現金"),$J209,0)</f>
        <v>0</v>
      </c>
      <c r="Q209" s="14">
        <f>IF(AND(OR($D209="収入",$D209="振替",$D209="残高調整",$D209="借入",$D209="貯金"),$C209="予算",$E209="妻現金"),$J209,0)</f>
        <v>0</v>
      </c>
      <c r="R209" s="14">
        <f>IF(AND(OR($D209="支出",$D209="振替",$D209="残高調整",$D209="貯金"),$C209="予算",$F209="妻現金"),$J209,0)</f>
        <v>0</v>
      </c>
      <c r="S209" s="14">
        <f>IF(AND(OR($D209="収入",$D209="振替",$D209="残高調整",$D209="借入",$D209="貯金"),$C209="予算",$E209="夫銀行"),$J209,0)</f>
        <v>0</v>
      </c>
      <c r="T209" s="14">
        <f>IF(AND(OR($D209="支出",$D209="振替",$D209="残高調整",$D209="貯金"),$C209="予算",$F209="夫銀行"),$J209,0)</f>
        <v>8000</v>
      </c>
      <c r="U209" s="14">
        <f>IF(AND(OR($D209="収入",$D209="振替",$D209="残高調整",$D209="借入",$D209="貯金"),$C209="予算",$E209="妻銀行"),$J209,0)</f>
        <v>0</v>
      </c>
      <c r="V209" s="14">
        <f>IF(AND(OR($D209="支出",$D209="振替",$D209="残高調整",$D209="貯金"),$C209="予算",$F209="妻銀行"),$J209,0)</f>
        <v>0</v>
      </c>
      <c r="W209" s="14">
        <f t="shared" si="34"/>
        <v>0</v>
      </c>
      <c r="X209" s="14">
        <f t="shared" si="35"/>
        <v>0</v>
      </c>
      <c r="Y209" s="14">
        <f t="shared" si="39"/>
        <v>0</v>
      </c>
      <c r="Z209" s="14">
        <f t="shared" si="40"/>
        <v>0</v>
      </c>
      <c r="AA209" s="14">
        <f>IF(AND(OR($D209="収入",$D209="振替",$D209="残高調整",$D209="借入",$D209="貯金"),$C209="実施",$E209="夫現金"),$J209,0)</f>
        <v>0</v>
      </c>
      <c r="AB209" s="14">
        <f>IF(AND(OR($D209="支出",$D209="振替",$D209="残高調整",$D209="貯金"),$C209="実施",$F209="夫現金"),$J209,0)</f>
        <v>0</v>
      </c>
      <c r="AC209" s="14">
        <f>IF(AND(OR($D209="収入",$D209="振替",$D209="残高調整",$D209="借入",$D209="貯金"),$C209="実施",$E209="妻現金"),$J209,0)</f>
        <v>0</v>
      </c>
      <c r="AD209" s="14">
        <f>IF(AND(OR($D209="支出",$D209="振替",$D209="残高調整",$D209="貯金"),$C209="実施",$F209="妻現金"),$J209,0)</f>
        <v>0</v>
      </c>
      <c r="AE209" s="14">
        <f>IF(AND(OR($D209="収入",$D209="振替",$D209="残高調整",$D209="借入",$D209="貯金"),$C209="実施",$E209="夫銀行"),$J209,0)</f>
        <v>0</v>
      </c>
      <c r="AF209" s="14">
        <f>IF(AND(OR($D209="支出",$D209="振替",$D209="残高調整",$D209="貯金"),$C209="実施",$F209="夫銀行"),$J209,0)</f>
        <v>0</v>
      </c>
      <c r="AG209" s="14">
        <f>IF(AND(OR($D209="収入",$D209="振替",$D209="残高調整",$D209="借入",$D209="貯金"),$C209="実施",$E209="妻銀行"),$J209,0)</f>
        <v>0</v>
      </c>
      <c r="AH209" s="14">
        <f>IF(AND(OR($D209="支出",$D209="振替",$D209="残高調整",$D209="貯金"),$C209="実施",$F209="妻銀行"),$J209,0)</f>
        <v>0</v>
      </c>
      <c r="AI209" s="14">
        <f t="shared" si="32"/>
        <v>0</v>
      </c>
      <c r="AJ209" s="14">
        <f t="shared" si="33"/>
        <v>0</v>
      </c>
    </row>
    <row r="210" spans="1:36" x14ac:dyDescent="0.4">
      <c r="A210" s="22">
        <v>45290</v>
      </c>
      <c r="B210" s="13" t="str">
        <f t="shared" si="36"/>
        <v>土</v>
      </c>
      <c r="C210" s="13" t="s">
        <v>11</v>
      </c>
      <c r="D210" s="13" t="s">
        <v>25</v>
      </c>
      <c r="E210" s="4"/>
      <c r="F210" s="4" t="s">
        <v>145</v>
      </c>
      <c r="G210" s="4" t="s">
        <v>40</v>
      </c>
      <c r="H210" s="4" t="s">
        <v>108</v>
      </c>
      <c r="I210" s="4"/>
      <c r="J210" s="14">
        <v>100000</v>
      </c>
      <c r="K210" s="14">
        <f t="shared" si="41"/>
        <v>2662804</v>
      </c>
      <c r="L210" s="14">
        <f>L209+収支明細_完成!$Y210-収支明細_完成!$Z210</f>
        <v>1072804</v>
      </c>
      <c r="M210" s="14">
        <f t="shared" si="37"/>
        <v>0</v>
      </c>
      <c r="N210" s="14">
        <f t="shared" si="38"/>
        <v>100000</v>
      </c>
      <c r="O210" s="14">
        <f>IF(AND(OR($D210="収入",$D210="振替",$D210="残高調整",$D210="借入",$D210="貯金"),$C210="予算",$E210="夫現金"),$J210,0)</f>
        <v>0</v>
      </c>
      <c r="P210" s="14">
        <f>IF(AND(OR($D210="支出",$D210="振替",$D210="残高調整",$D210="貯金"),$C210="予算",$F210="夫現金"),$J210,0)</f>
        <v>0</v>
      </c>
      <c r="Q210" s="14">
        <f>IF(AND(OR($D210="収入",$D210="振替",$D210="残高調整",$D210="借入",$D210="貯金"),$C210="予算",$E210="妻現金"),$J210,0)</f>
        <v>0</v>
      </c>
      <c r="R210" s="14">
        <f>IF(AND(OR($D210="支出",$D210="振替",$D210="残高調整",$D210="貯金"),$C210="予算",$F210="妻現金"),$J210,0)</f>
        <v>0</v>
      </c>
      <c r="S210" s="14">
        <f>IF(AND(OR($D210="収入",$D210="振替",$D210="残高調整",$D210="借入",$D210="貯金"),$C210="予算",$E210="夫銀行"),$J210,0)</f>
        <v>0</v>
      </c>
      <c r="T210" s="14">
        <f>IF(AND(OR($D210="支出",$D210="振替",$D210="残高調整",$D210="貯金"),$C210="予算",$F210="夫銀行"),$J210,0)</f>
        <v>100000</v>
      </c>
      <c r="U210" s="14">
        <f>IF(AND(OR($D210="収入",$D210="振替",$D210="残高調整",$D210="借入",$D210="貯金"),$C210="予算",$E210="妻銀行"),$J210,0)</f>
        <v>0</v>
      </c>
      <c r="V210" s="14">
        <f>IF(AND(OR($D210="支出",$D210="振替",$D210="残高調整",$D210="貯金"),$C210="予算",$F210="妻銀行"),$J210,0)</f>
        <v>0</v>
      </c>
      <c r="W210" s="14">
        <f t="shared" si="34"/>
        <v>0</v>
      </c>
      <c r="X210" s="14">
        <f t="shared" si="35"/>
        <v>0</v>
      </c>
      <c r="Y210" s="14">
        <f t="shared" si="39"/>
        <v>0</v>
      </c>
      <c r="Z210" s="14">
        <f t="shared" si="40"/>
        <v>0</v>
      </c>
      <c r="AA210" s="14">
        <f>IF(AND(OR($D210="収入",$D210="振替",$D210="残高調整",$D210="借入",$D210="貯金"),$C210="実施",$E210="夫現金"),$J210,0)</f>
        <v>0</v>
      </c>
      <c r="AB210" s="14">
        <f>IF(AND(OR($D210="支出",$D210="振替",$D210="残高調整",$D210="貯金"),$C210="実施",$F210="夫現金"),$J210,0)</f>
        <v>0</v>
      </c>
      <c r="AC210" s="14">
        <f>IF(AND(OR($D210="収入",$D210="振替",$D210="残高調整",$D210="借入",$D210="貯金"),$C210="実施",$E210="妻現金"),$J210,0)</f>
        <v>0</v>
      </c>
      <c r="AD210" s="14">
        <f>IF(AND(OR($D210="支出",$D210="振替",$D210="残高調整",$D210="貯金"),$C210="実施",$F210="妻現金"),$J210,0)</f>
        <v>0</v>
      </c>
      <c r="AE210" s="14">
        <f>IF(AND(OR($D210="収入",$D210="振替",$D210="残高調整",$D210="借入",$D210="貯金"),$C210="実施",$E210="夫銀行"),$J210,0)</f>
        <v>0</v>
      </c>
      <c r="AF210" s="14">
        <f>IF(AND(OR($D210="支出",$D210="振替",$D210="残高調整",$D210="貯金"),$C210="実施",$F210="夫銀行"),$J210,0)</f>
        <v>0</v>
      </c>
      <c r="AG210" s="14">
        <f>IF(AND(OR($D210="収入",$D210="振替",$D210="残高調整",$D210="借入",$D210="貯金"),$C210="実施",$E210="妻銀行"),$J210,0)</f>
        <v>0</v>
      </c>
      <c r="AH210" s="14">
        <f>IF(AND(OR($D210="支出",$D210="振替",$D210="残高調整",$D210="貯金"),$C210="実施",$F210="妻銀行"),$J210,0)</f>
        <v>0</v>
      </c>
      <c r="AI210" s="14">
        <f t="shared" si="32"/>
        <v>0</v>
      </c>
      <c r="AJ210" s="14">
        <f t="shared" si="33"/>
        <v>0</v>
      </c>
    </row>
    <row r="211" spans="1:36" x14ac:dyDescent="0.4">
      <c r="A211" s="22">
        <v>45290</v>
      </c>
      <c r="B211" s="13" t="str">
        <f t="shared" si="36"/>
        <v>土</v>
      </c>
      <c r="C211" s="13" t="s">
        <v>11</v>
      </c>
      <c r="D211" s="13" t="s">
        <v>15</v>
      </c>
      <c r="E211" s="4" t="s">
        <v>15</v>
      </c>
      <c r="F211" s="4" t="s">
        <v>145</v>
      </c>
      <c r="G211" s="4" t="s">
        <v>15</v>
      </c>
      <c r="H211" s="4"/>
      <c r="I211" s="4"/>
      <c r="J211" s="14">
        <v>50000</v>
      </c>
      <c r="K211" s="14">
        <f t="shared" si="41"/>
        <v>2662804</v>
      </c>
      <c r="L211" s="14">
        <f>L210+収支明細_完成!$Y211-収支明細_完成!$Z211</f>
        <v>1072804</v>
      </c>
      <c r="M211" s="14">
        <f t="shared" si="37"/>
        <v>50000</v>
      </c>
      <c r="N211" s="14">
        <f t="shared" si="38"/>
        <v>50000</v>
      </c>
      <c r="O211" s="14">
        <f>IF(AND(OR($D211="収入",$D211="振替",$D211="残高調整",$D211="借入",$D211="貯金"),$C211="予算",$E211="夫現金"),$J211,0)</f>
        <v>0</v>
      </c>
      <c r="P211" s="14">
        <f>IF(AND(OR($D211="支出",$D211="振替",$D211="残高調整",$D211="貯金"),$C211="予算",$F211="夫現金"),$J211,0)</f>
        <v>0</v>
      </c>
      <c r="Q211" s="14">
        <f>IF(AND(OR($D211="収入",$D211="振替",$D211="残高調整",$D211="借入",$D211="貯金"),$C211="予算",$E211="妻現金"),$J211,0)</f>
        <v>0</v>
      </c>
      <c r="R211" s="14">
        <f>IF(AND(OR($D211="支出",$D211="振替",$D211="残高調整",$D211="貯金"),$C211="予算",$F211="妻現金"),$J211,0)</f>
        <v>0</v>
      </c>
      <c r="S211" s="14">
        <f>IF(AND(OR($D211="収入",$D211="振替",$D211="残高調整",$D211="借入",$D211="貯金"),$C211="予算",$E211="夫銀行"),$J211,0)</f>
        <v>0</v>
      </c>
      <c r="T211" s="14">
        <f>IF(AND(OR($D211="支出",$D211="振替",$D211="残高調整",$D211="貯金"),$C211="予算",$F211="夫銀行"),$J211,0)</f>
        <v>50000</v>
      </c>
      <c r="U211" s="14">
        <f>IF(AND(OR($D211="収入",$D211="振替",$D211="残高調整",$D211="借入",$D211="貯金"),$C211="予算",$E211="妻銀行"),$J211,0)</f>
        <v>0</v>
      </c>
      <c r="V211" s="14">
        <f>IF(AND(OR($D211="支出",$D211="振替",$D211="残高調整",$D211="貯金"),$C211="予算",$F211="妻銀行"),$J211,0)</f>
        <v>0</v>
      </c>
      <c r="W211" s="14">
        <f t="shared" si="34"/>
        <v>50000</v>
      </c>
      <c r="X211" s="14">
        <f t="shared" si="35"/>
        <v>0</v>
      </c>
      <c r="Y211" s="14">
        <f t="shared" si="39"/>
        <v>0</v>
      </c>
      <c r="Z211" s="14">
        <f t="shared" si="40"/>
        <v>0</v>
      </c>
      <c r="AA211" s="14">
        <f>IF(AND(OR($D211="収入",$D211="振替",$D211="残高調整",$D211="借入",$D211="貯金"),$C211="実施",$E211="夫現金"),$J211,0)</f>
        <v>0</v>
      </c>
      <c r="AB211" s="14">
        <f>IF(AND(OR($D211="支出",$D211="振替",$D211="残高調整",$D211="貯金"),$C211="実施",$F211="夫現金"),$J211,0)</f>
        <v>0</v>
      </c>
      <c r="AC211" s="14">
        <f>IF(AND(OR($D211="収入",$D211="振替",$D211="残高調整",$D211="借入",$D211="貯金"),$C211="実施",$E211="妻現金"),$J211,0)</f>
        <v>0</v>
      </c>
      <c r="AD211" s="14">
        <f>IF(AND(OR($D211="支出",$D211="振替",$D211="残高調整",$D211="貯金"),$C211="実施",$F211="妻現金"),$J211,0)</f>
        <v>0</v>
      </c>
      <c r="AE211" s="14">
        <f>IF(AND(OR($D211="収入",$D211="振替",$D211="残高調整",$D211="借入",$D211="貯金"),$C211="実施",$E211="夫銀行"),$J211,0)</f>
        <v>0</v>
      </c>
      <c r="AF211" s="14">
        <f>IF(AND(OR($D211="支出",$D211="振替",$D211="残高調整",$D211="貯金"),$C211="実施",$F211="夫銀行"),$J211,0)</f>
        <v>0</v>
      </c>
      <c r="AG211" s="14">
        <f>IF(AND(OR($D211="収入",$D211="振替",$D211="残高調整",$D211="借入",$D211="貯金"),$C211="実施",$E211="妻銀行"),$J211,0)</f>
        <v>0</v>
      </c>
      <c r="AH211" s="14">
        <f>IF(AND(OR($D211="支出",$D211="振替",$D211="残高調整",$D211="貯金"),$C211="実施",$F211="妻銀行"),$J211,0)</f>
        <v>0</v>
      </c>
      <c r="AI211" s="14">
        <f t="shared" si="32"/>
        <v>0</v>
      </c>
      <c r="AJ211" s="14">
        <f t="shared" si="33"/>
        <v>0</v>
      </c>
    </row>
    <row r="212" spans="1:36" x14ac:dyDescent="0.4">
      <c r="A212" s="22">
        <v>45290</v>
      </c>
      <c r="B212" s="13" t="str">
        <f t="shared" si="36"/>
        <v>土</v>
      </c>
      <c r="C212" s="13" t="s">
        <v>11</v>
      </c>
      <c r="D212" s="13" t="s">
        <v>25</v>
      </c>
      <c r="E212" s="4"/>
      <c r="F212" s="4" t="s">
        <v>145</v>
      </c>
      <c r="G212" s="4" t="s">
        <v>36</v>
      </c>
      <c r="H212" s="4" t="s">
        <v>109</v>
      </c>
      <c r="I212" s="4"/>
      <c r="J212" s="14">
        <v>5000</v>
      </c>
      <c r="K212" s="14">
        <f t="shared" si="41"/>
        <v>2657804</v>
      </c>
      <c r="L212" s="14">
        <f>L211+収支明細_完成!$Y212-収支明細_完成!$Z212</f>
        <v>1072804</v>
      </c>
      <c r="M212" s="14">
        <f t="shared" si="37"/>
        <v>0</v>
      </c>
      <c r="N212" s="14">
        <f t="shared" si="38"/>
        <v>5000</v>
      </c>
      <c r="O212" s="14">
        <f>IF(AND(OR($D212="収入",$D212="振替",$D212="残高調整",$D212="借入",$D212="貯金"),$C212="予算",$E212="夫現金"),$J212,0)</f>
        <v>0</v>
      </c>
      <c r="P212" s="14">
        <f>IF(AND(OR($D212="支出",$D212="振替",$D212="残高調整",$D212="貯金"),$C212="予算",$F212="夫現金"),$J212,0)</f>
        <v>0</v>
      </c>
      <c r="Q212" s="14">
        <f>IF(AND(OR($D212="収入",$D212="振替",$D212="残高調整",$D212="借入",$D212="貯金"),$C212="予算",$E212="妻現金"),$J212,0)</f>
        <v>0</v>
      </c>
      <c r="R212" s="14">
        <f>IF(AND(OR($D212="支出",$D212="振替",$D212="残高調整",$D212="貯金"),$C212="予算",$F212="妻現金"),$J212,0)</f>
        <v>0</v>
      </c>
      <c r="S212" s="14">
        <f>IF(AND(OR($D212="収入",$D212="振替",$D212="残高調整",$D212="借入",$D212="貯金"),$C212="予算",$E212="夫銀行"),$J212,0)</f>
        <v>0</v>
      </c>
      <c r="T212" s="14">
        <f>IF(AND(OR($D212="支出",$D212="振替",$D212="残高調整",$D212="貯金"),$C212="予算",$F212="夫銀行"),$J212,0)</f>
        <v>5000</v>
      </c>
      <c r="U212" s="14">
        <f>IF(AND(OR($D212="収入",$D212="振替",$D212="残高調整",$D212="借入",$D212="貯金"),$C212="予算",$E212="妻銀行"),$J212,0)</f>
        <v>0</v>
      </c>
      <c r="V212" s="14">
        <f>IF(AND(OR($D212="支出",$D212="振替",$D212="残高調整",$D212="貯金"),$C212="予算",$F212="妻銀行"),$J212,0)</f>
        <v>0</v>
      </c>
      <c r="W212" s="14">
        <f t="shared" si="34"/>
        <v>0</v>
      </c>
      <c r="X212" s="14">
        <f t="shared" si="35"/>
        <v>0</v>
      </c>
      <c r="Y212" s="14">
        <f t="shared" si="39"/>
        <v>0</v>
      </c>
      <c r="Z212" s="14">
        <f t="shared" si="40"/>
        <v>0</v>
      </c>
      <c r="AA212" s="14">
        <f>IF(AND(OR($D212="収入",$D212="振替",$D212="残高調整",$D212="借入",$D212="貯金"),$C212="実施",$E212="夫現金"),$J212,0)</f>
        <v>0</v>
      </c>
      <c r="AB212" s="14">
        <f>IF(AND(OR($D212="支出",$D212="振替",$D212="残高調整",$D212="貯金"),$C212="実施",$F212="夫現金"),$J212,0)</f>
        <v>0</v>
      </c>
      <c r="AC212" s="14">
        <f>IF(AND(OR($D212="収入",$D212="振替",$D212="残高調整",$D212="借入",$D212="貯金"),$C212="実施",$E212="妻現金"),$J212,0)</f>
        <v>0</v>
      </c>
      <c r="AD212" s="14">
        <f>IF(AND(OR($D212="支出",$D212="振替",$D212="残高調整",$D212="貯金"),$C212="実施",$F212="妻現金"),$J212,0)</f>
        <v>0</v>
      </c>
      <c r="AE212" s="14">
        <f>IF(AND(OR($D212="収入",$D212="振替",$D212="残高調整",$D212="借入",$D212="貯金"),$C212="実施",$E212="夫銀行"),$J212,0)</f>
        <v>0</v>
      </c>
      <c r="AF212" s="14">
        <f>IF(AND(OR($D212="支出",$D212="振替",$D212="残高調整",$D212="貯金"),$C212="実施",$F212="夫銀行"),$J212,0)</f>
        <v>0</v>
      </c>
      <c r="AG212" s="14">
        <f>IF(AND(OR($D212="収入",$D212="振替",$D212="残高調整",$D212="借入",$D212="貯金"),$C212="実施",$E212="妻銀行"),$J212,0)</f>
        <v>0</v>
      </c>
      <c r="AH212" s="14">
        <f>IF(AND(OR($D212="支出",$D212="振替",$D212="残高調整",$D212="貯金"),$C212="実施",$F212="妻銀行"),$J212,0)</f>
        <v>0</v>
      </c>
      <c r="AI212" s="14">
        <f t="shared" si="32"/>
        <v>0</v>
      </c>
      <c r="AJ212" s="14">
        <f t="shared" si="33"/>
        <v>0</v>
      </c>
    </row>
    <row r="213" spans="1:36" x14ac:dyDescent="0.4">
      <c r="A213" s="22">
        <v>45290</v>
      </c>
      <c r="B213" s="13" t="str">
        <f t="shared" si="36"/>
        <v>土</v>
      </c>
      <c r="C213" s="13" t="s">
        <v>11</v>
      </c>
      <c r="D213" s="13" t="s">
        <v>25</v>
      </c>
      <c r="E213" s="4"/>
      <c r="F213" s="4" t="s">
        <v>145</v>
      </c>
      <c r="G213" s="4" t="s">
        <v>41</v>
      </c>
      <c r="H213" s="4" t="s">
        <v>112</v>
      </c>
      <c r="I213" s="4"/>
      <c r="J213" s="14">
        <v>35000</v>
      </c>
      <c r="K213" s="14">
        <f t="shared" si="41"/>
        <v>2622804</v>
      </c>
      <c r="L213" s="14">
        <f>L212+収支明細_完成!$Y213-収支明細_完成!$Z213</f>
        <v>1072804</v>
      </c>
      <c r="M213" s="14">
        <f t="shared" si="37"/>
        <v>0</v>
      </c>
      <c r="N213" s="14">
        <f t="shared" si="38"/>
        <v>35000</v>
      </c>
      <c r="O213" s="14">
        <f>IF(AND(OR($D213="収入",$D213="振替",$D213="残高調整",$D213="借入",$D213="貯金"),$C213="予算",$E213="夫現金"),$J213,0)</f>
        <v>0</v>
      </c>
      <c r="P213" s="14">
        <f>IF(AND(OR($D213="支出",$D213="振替",$D213="残高調整",$D213="貯金"),$C213="予算",$F213="夫現金"),$J213,0)</f>
        <v>0</v>
      </c>
      <c r="Q213" s="14">
        <f>IF(AND(OR($D213="収入",$D213="振替",$D213="残高調整",$D213="借入",$D213="貯金"),$C213="予算",$E213="妻現金"),$J213,0)</f>
        <v>0</v>
      </c>
      <c r="R213" s="14">
        <f>IF(AND(OR($D213="支出",$D213="振替",$D213="残高調整",$D213="貯金"),$C213="予算",$F213="妻現金"),$J213,0)</f>
        <v>0</v>
      </c>
      <c r="S213" s="14">
        <f>IF(AND(OR($D213="収入",$D213="振替",$D213="残高調整",$D213="借入",$D213="貯金"),$C213="予算",$E213="夫銀行"),$J213,0)</f>
        <v>0</v>
      </c>
      <c r="T213" s="14">
        <f>IF(AND(OR($D213="支出",$D213="振替",$D213="残高調整",$D213="貯金"),$C213="予算",$F213="夫銀行"),$J213,0)</f>
        <v>35000</v>
      </c>
      <c r="U213" s="14">
        <f>IF(AND(OR($D213="収入",$D213="振替",$D213="残高調整",$D213="借入",$D213="貯金"),$C213="予算",$E213="妻銀行"),$J213,0)</f>
        <v>0</v>
      </c>
      <c r="V213" s="14">
        <f>IF(AND(OR($D213="支出",$D213="振替",$D213="残高調整",$D213="貯金"),$C213="予算",$F213="妻銀行"),$J213,0)</f>
        <v>0</v>
      </c>
      <c r="W213" s="14">
        <f t="shared" si="34"/>
        <v>0</v>
      </c>
      <c r="X213" s="14">
        <f t="shared" si="35"/>
        <v>0</v>
      </c>
      <c r="Y213" s="14">
        <f t="shared" si="39"/>
        <v>0</v>
      </c>
      <c r="Z213" s="14">
        <f t="shared" si="40"/>
        <v>0</v>
      </c>
      <c r="AA213" s="14">
        <f>IF(AND(OR($D213="収入",$D213="振替",$D213="残高調整",$D213="借入",$D213="貯金"),$C213="実施",$E213="夫現金"),$J213,0)</f>
        <v>0</v>
      </c>
      <c r="AB213" s="14">
        <f>IF(AND(OR($D213="支出",$D213="振替",$D213="残高調整",$D213="貯金"),$C213="実施",$F213="夫現金"),$J213,0)</f>
        <v>0</v>
      </c>
      <c r="AC213" s="14">
        <f>IF(AND(OR($D213="収入",$D213="振替",$D213="残高調整",$D213="借入",$D213="貯金"),$C213="実施",$E213="妻現金"),$J213,0)</f>
        <v>0</v>
      </c>
      <c r="AD213" s="14">
        <f>IF(AND(OR($D213="支出",$D213="振替",$D213="残高調整",$D213="貯金"),$C213="実施",$F213="妻現金"),$J213,0)</f>
        <v>0</v>
      </c>
      <c r="AE213" s="14">
        <f>IF(AND(OR($D213="収入",$D213="振替",$D213="残高調整",$D213="借入",$D213="貯金"),$C213="実施",$E213="夫銀行"),$J213,0)</f>
        <v>0</v>
      </c>
      <c r="AF213" s="14">
        <f>IF(AND(OR($D213="支出",$D213="振替",$D213="残高調整",$D213="貯金"),$C213="実施",$F213="夫銀行"),$J213,0)</f>
        <v>0</v>
      </c>
      <c r="AG213" s="14">
        <f>IF(AND(OR($D213="収入",$D213="振替",$D213="残高調整",$D213="借入",$D213="貯金"),$C213="実施",$E213="妻銀行"),$J213,0)</f>
        <v>0</v>
      </c>
      <c r="AH213" s="14">
        <f>IF(AND(OR($D213="支出",$D213="振替",$D213="残高調整",$D213="貯金"),$C213="実施",$F213="妻銀行"),$J213,0)</f>
        <v>0</v>
      </c>
      <c r="AI213" s="14">
        <f t="shared" si="32"/>
        <v>0</v>
      </c>
      <c r="AJ213" s="14">
        <f t="shared" si="33"/>
        <v>0</v>
      </c>
    </row>
    <row r="214" spans="1:36" x14ac:dyDescent="0.4">
      <c r="A214" s="22">
        <v>45290</v>
      </c>
      <c r="B214" s="13" t="str">
        <f t="shared" si="36"/>
        <v>土</v>
      </c>
      <c r="C214" s="13" t="s">
        <v>11</v>
      </c>
      <c r="D214" s="13" t="s">
        <v>25</v>
      </c>
      <c r="E214" s="4"/>
      <c r="F214" s="4" t="s">
        <v>145</v>
      </c>
      <c r="G214" s="4" t="s">
        <v>41</v>
      </c>
      <c r="H214" s="4" t="s">
        <v>113</v>
      </c>
      <c r="I214" s="4"/>
      <c r="J214" s="14">
        <v>34000</v>
      </c>
      <c r="K214" s="14">
        <f t="shared" si="41"/>
        <v>2588804</v>
      </c>
      <c r="L214" s="14">
        <f>L213+収支明細_完成!$Y214-収支明細_完成!$Z214</f>
        <v>1072804</v>
      </c>
      <c r="M214" s="14">
        <f t="shared" si="37"/>
        <v>0</v>
      </c>
      <c r="N214" s="14">
        <f t="shared" si="38"/>
        <v>34000</v>
      </c>
      <c r="O214" s="14">
        <f>IF(AND(OR($D214="収入",$D214="振替",$D214="残高調整",$D214="借入",$D214="貯金"),$C214="予算",$E214="夫現金"),$J214,0)</f>
        <v>0</v>
      </c>
      <c r="P214" s="14">
        <f>IF(AND(OR($D214="支出",$D214="振替",$D214="残高調整",$D214="貯金"),$C214="予算",$F214="夫現金"),$J214,0)</f>
        <v>0</v>
      </c>
      <c r="Q214" s="14">
        <f>IF(AND(OR($D214="収入",$D214="振替",$D214="残高調整",$D214="借入",$D214="貯金"),$C214="予算",$E214="妻現金"),$J214,0)</f>
        <v>0</v>
      </c>
      <c r="R214" s="14">
        <f>IF(AND(OR($D214="支出",$D214="振替",$D214="残高調整",$D214="貯金"),$C214="予算",$F214="妻現金"),$J214,0)</f>
        <v>0</v>
      </c>
      <c r="S214" s="14">
        <f>IF(AND(OR($D214="収入",$D214="振替",$D214="残高調整",$D214="借入",$D214="貯金"),$C214="予算",$E214="夫銀行"),$J214,0)</f>
        <v>0</v>
      </c>
      <c r="T214" s="14">
        <f>IF(AND(OR($D214="支出",$D214="振替",$D214="残高調整",$D214="貯金"),$C214="予算",$F214="夫銀行"),$J214,0)</f>
        <v>34000</v>
      </c>
      <c r="U214" s="14">
        <f>IF(AND(OR($D214="収入",$D214="振替",$D214="残高調整",$D214="借入",$D214="貯金"),$C214="予算",$E214="妻銀行"),$J214,0)</f>
        <v>0</v>
      </c>
      <c r="V214" s="14">
        <f>IF(AND(OR($D214="支出",$D214="振替",$D214="残高調整",$D214="貯金"),$C214="予算",$F214="妻銀行"),$J214,0)</f>
        <v>0</v>
      </c>
      <c r="W214" s="14">
        <f t="shared" si="34"/>
        <v>0</v>
      </c>
      <c r="X214" s="14">
        <f t="shared" si="35"/>
        <v>0</v>
      </c>
      <c r="Y214" s="14">
        <f t="shared" si="39"/>
        <v>0</v>
      </c>
      <c r="Z214" s="14">
        <f t="shared" si="40"/>
        <v>0</v>
      </c>
      <c r="AA214" s="14">
        <f>IF(AND(OR($D214="収入",$D214="振替",$D214="残高調整",$D214="借入",$D214="貯金"),$C214="実施",$E214="夫現金"),$J214,0)</f>
        <v>0</v>
      </c>
      <c r="AB214" s="14">
        <f>IF(AND(OR($D214="支出",$D214="振替",$D214="残高調整",$D214="貯金"),$C214="実施",$F214="夫現金"),$J214,0)</f>
        <v>0</v>
      </c>
      <c r="AC214" s="14">
        <f>IF(AND(OR($D214="収入",$D214="振替",$D214="残高調整",$D214="借入",$D214="貯金"),$C214="実施",$E214="妻現金"),$J214,0)</f>
        <v>0</v>
      </c>
      <c r="AD214" s="14">
        <f>IF(AND(OR($D214="支出",$D214="振替",$D214="残高調整",$D214="貯金"),$C214="実施",$F214="妻現金"),$J214,0)</f>
        <v>0</v>
      </c>
      <c r="AE214" s="14">
        <f>IF(AND(OR($D214="収入",$D214="振替",$D214="残高調整",$D214="借入",$D214="貯金"),$C214="実施",$E214="夫銀行"),$J214,0)</f>
        <v>0</v>
      </c>
      <c r="AF214" s="14">
        <f>IF(AND(OR($D214="支出",$D214="振替",$D214="残高調整",$D214="貯金"),$C214="実施",$F214="夫銀行"),$J214,0)</f>
        <v>0</v>
      </c>
      <c r="AG214" s="14">
        <f>IF(AND(OR($D214="収入",$D214="振替",$D214="残高調整",$D214="借入",$D214="貯金"),$C214="実施",$E214="妻銀行"),$J214,0)</f>
        <v>0</v>
      </c>
      <c r="AH214" s="14">
        <f>IF(AND(OR($D214="支出",$D214="振替",$D214="残高調整",$D214="貯金"),$C214="実施",$F214="妻銀行"),$J214,0)</f>
        <v>0</v>
      </c>
      <c r="AI214" s="14">
        <f t="shared" si="32"/>
        <v>0</v>
      </c>
      <c r="AJ214" s="14">
        <f t="shared" si="33"/>
        <v>0</v>
      </c>
    </row>
    <row r="215" spans="1:36" x14ac:dyDescent="0.4">
      <c r="A215" s="22">
        <v>45290</v>
      </c>
      <c r="B215" s="13" t="str">
        <f t="shared" si="36"/>
        <v>土</v>
      </c>
      <c r="C215" s="13" t="s">
        <v>11</v>
      </c>
      <c r="D215" s="13" t="s">
        <v>15</v>
      </c>
      <c r="E215" s="4" t="s">
        <v>15</v>
      </c>
      <c r="F215" s="4" t="s">
        <v>160</v>
      </c>
      <c r="G215" s="4" t="s">
        <v>15</v>
      </c>
      <c r="H215" s="4"/>
      <c r="I215" s="4"/>
      <c r="J215" s="14">
        <v>30000</v>
      </c>
      <c r="K215" s="14">
        <f>K214+SUM(M215,Y215)-SUM(N215,Z215)</f>
        <v>2588804</v>
      </c>
      <c r="L215" s="14">
        <f>L214+収支明細_完成!$Y215-収支明細_完成!$Z215</f>
        <v>1072804</v>
      </c>
      <c r="M215" s="14">
        <f>SUMPRODUCT((MOD(COLUMN($O215:$X215),2)=1)*($O215:$X215))</f>
        <v>30000</v>
      </c>
      <c r="N215" s="14">
        <f>SUMPRODUCT((MOD(COLUMN($O215:$X215),2)=0)*($O215:$X215))</f>
        <v>30000</v>
      </c>
      <c r="O215" s="14">
        <f>IF(AND(OR($D215="収入",$D215="振替",$D215="残高調整",$D215="借入",$D215="貯金"),$C215="予算",$E215="夫現金"),$J215,0)</f>
        <v>0</v>
      </c>
      <c r="P215" s="14">
        <f>IF(AND(OR($D215="支出",$D215="振替",$D215="残高調整",$D215="貯金"),$C215="予算",$F215="夫現金"),$J215,0)</f>
        <v>0</v>
      </c>
      <c r="Q215" s="14">
        <f>IF(AND(OR($D215="収入",$D215="振替",$D215="残高調整",$D215="借入",$D215="貯金"),$C215="予算",$E215="妻現金"),$J215,0)</f>
        <v>0</v>
      </c>
      <c r="R215" s="14">
        <f>IF(AND(OR($D215="支出",$D215="振替",$D215="残高調整",$D215="貯金"),$C215="予算",$F215="妻現金"),$J215,0)</f>
        <v>0</v>
      </c>
      <c r="S215" s="14">
        <f>IF(AND(OR($D215="収入",$D215="振替",$D215="残高調整",$D215="借入",$D215="貯金"),$C215="予算",$E215="夫銀行"),$J215,0)</f>
        <v>0</v>
      </c>
      <c r="T215" s="14">
        <f>IF(AND(OR($D215="支出",$D215="振替",$D215="残高調整",$D215="貯金"),$C215="予算",$F215="夫銀行"),$J215,0)</f>
        <v>0</v>
      </c>
      <c r="U215" s="14">
        <f>IF(AND(OR($D215="収入",$D215="振替",$D215="残高調整",$D215="借入",$D215="貯金"),$C215="予算",$E215="妻銀行"),$J215,0)</f>
        <v>0</v>
      </c>
      <c r="V215" s="14">
        <f>IF(AND(OR($D215="支出",$D215="振替",$D215="残高調整",$D215="貯金"),$C215="予算",$F215="妻銀行"),$J215,0)</f>
        <v>30000</v>
      </c>
      <c r="W215" s="14">
        <f t="shared" si="34"/>
        <v>30000</v>
      </c>
      <c r="X215" s="14">
        <f t="shared" si="35"/>
        <v>0</v>
      </c>
      <c r="Y215" s="14">
        <f>SUMPRODUCT((MOD(COLUMN($AA215:$AJ215),2)=1)*($AA215:$AJ215))</f>
        <v>0</v>
      </c>
      <c r="Z215" s="14">
        <f>SUMPRODUCT((MOD(COLUMN($AA215:$AJ215),2)=0)*($AA215:$AJ215))</f>
        <v>0</v>
      </c>
      <c r="AA215" s="14">
        <f>IF(AND(OR($D215="収入",$D215="振替",$D215="残高調整",$D215="借入",$D215="貯金"),$C215="実施",$E215="夫現金"),$J215,0)</f>
        <v>0</v>
      </c>
      <c r="AB215" s="14">
        <f>IF(AND(OR($D215="支出",$D215="振替",$D215="残高調整",$D215="貯金"),$C215="実施",$F215="夫現金"),$J215,0)</f>
        <v>0</v>
      </c>
      <c r="AC215" s="14">
        <f>IF(AND(OR($D215="収入",$D215="振替",$D215="残高調整",$D215="借入",$D215="貯金"),$C215="実施",$E215="妻現金"),$J215,0)</f>
        <v>0</v>
      </c>
      <c r="AD215" s="14">
        <f>IF(AND(OR($D215="支出",$D215="振替",$D215="残高調整",$D215="貯金"),$C215="実施",$F215="妻現金"),$J215,0)</f>
        <v>0</v>
      </c>
      <c r="AE215" s="14">
        <f>IF(AND(OR($D215="収入",$D215="振替",$D215="残高調整",$D215="借入",$D215="貯金"),$C215="実施",$E215="夫銀行"),$J215,0)</f>
        <v>0</v>
      </c>
      <c r="AF215" s="14">
        <f>IF(AND(OR($D215="支出",$D215="振替",$D215="残高調整",$D215="貯金"),$C215="実施",$F215="夫銀行"),$J215,0)</f>
        <v>0</v>
      </c>
      <c r="AG215" s="14">
        <f>IF(AND(OR($D215="収入",$D215="振替",$D215="残高調整",$D215="借入",$D215="貯金"),$C215="実施",$E215="妻銀行"),$J215,0)</f>
        <v>0</v>
      </c>
      <c r="AH215" s="14">
        <f>IF(AND(OR($D215="支出",$D215="振替",$D215="残高調整",$D215="貯金"),$C215="実施",$F215="妻銀行"),$J215,0)</f>
        <v>0</v>
      </c>
      <c r="AI215" s="14">
        <f t="shared" si="32"/>
        <v>0</v>
      </c>
      <c r="AJ215" s="14">
        <f t="shared" si="33"/>
        <v>0</v>
      </c>
    </row>
    <row r="216" spans="1:36" x14ac:dyDescent="0.4">
      <c r="A216" s="2" t="s">
        <v>100</v>
      </c>
      <c r="J216"/>
      <c r="K216"/>
      <c r="L216"/>
      <c r="M216" s="21"/>
      <c r="N216" s="21"/>
      <c r="O216" s="21">
        <f>SUBTOTAL(109,収支明細.[夫現金収入])</f>
        <v>3024</v>
      </c>
      <c r="P216" s="21">
        <f>SUBTOTAL(109,収支明細.[夫現金支出])</f>
        <v>0</v>
      </c>
      <c r="Q216" s="21">
        <f>SUBTOTAL(109,収支明細.[妻現金収入])</f>
        <v>5120</v>
      </c>
      <c r="R216" s="21">
        <f>SUBTOTAL(109,収支明細.[妻現金支出])</f>
        <v>0</v>
      </c>
      <c r="S216" s="21">
        <f>SUBTOTAL(109,収支明細.[夫銀行収入])</f>
        <v>4178357</v>
      </c>
      <c r="T216" s="21">
        <f>SUBTOTAL(109,収支明細.[夫銀行支出])</f>
        <v>3514000</v>
      </c>
      <c r="U216" s="21">
        <f>SUBTOTAL(109,収支明細.[妻銀行収入])</f>
        <v>753780</v>
      </c>
      <c r="V216" s="21">
        <f>SUBTOTAL(109,収支明細.[妻銀行支出])</f>
        <v>300000</v>
      </c>
      <c r="W216" s="21">
        <f>SUBTOTAL(109,収支明細.[貯金入金])</f>
        <v>1050000</v>
      </c>
      <c r="X216" s="21">
        <f>SUBTOTAL(109,収支明細.[貯金出金])</f>
        <v>0</v>
      </c>
      <c r="Y216"/>
      <c r="Z216"/>
      <c r="AA216" s="21">
        <f>SUBTOTAL(109,収支明細.[夫現金収入2])</f>
        <v>3024</v>
      </c>
      <c r="AB216" s="21">
        <f>SUBTOTAL(109,収支明細.[夫現金支出3])</f>
        <v>0</v>
      </c>
      <c r="AC216" s="21">
        <f>SUBTOTAL(109,収支明細.[妻現金収入4])</f>
        <v>5120</v>
      </c>
      <c r="AD216" s="21">
        <f>SUBTOTAL(109,収支明細.[妻現金支出5])</f>
        <v>0</v>
      </c>
      <c r="AE216" s="21">
        <f>SUBTOTAL(109,収支明細.[夫銀行収入6])</f>
        <v>1178357</v>
      </c>
      <c r="AF216" s="21">
        <f>SUBTOTAL(109,収支明細.[夫銀行支出7])</f>
        <v>797477</v>
      </c>
      <c r="AG216" s="21">
        <f>SUBTOTAL(109,収支明細.[妻銀行収入8])</f>
        <v>333780</v>
      </c>
      <c r="AH216" s="21">
        <f>SUBTOTAL(109,収支明細.[妻銀行支出9])</f>
        <v>60000</v>
      </c>
      <c r="AI216" s="21">
        <f>SUBTOTAL(109,収支明細.[貯金入金10])</f>
        <v>410000</v>
      </c>
      <c r="AJ216" s="21">
        <f>SUBTOTAL(109,収支明細.[貯金出金11])</f>
        <v>0</v>
      </c>
    </row>
  </sheetData>
  <phoneticPr fontId="3"/>
  <conditionalFormatting sqref="A3:AJ215">
    <cfRule type="expression" dxfId="51" priority="3">
      <formula>$C3="実施"</formula>
    </cfRule>
  </conditionalFormatting>
  <conditionalFormatting sqref="B1:B215 B217:B1048576">
    <cfRule type="cellIs" dxfId="50" priority="12" operator="equal">
      <formula>"日"</formula>
    </cfRule>
    <cfRule type="cellIs" dxfId="49" priority="13" operator="equal">
      <formula>"土"</formula>
    </cfRule>
  </conditionalFormatting>
  <conditionalFormatting sqref="D1:D1048576">
    <cfRule type="cellIs" dxfId="48" priority="1" operator="equal">
      <formula>"貯金"</formula>
    </cfRule>
    <cfRule type="cellIs" dxfId="47" priority="4" operator="equal">
      <formula>"残高調整"</formula>
    </cfRule>
    <cfRule type="cellIs" dxfId="46" priority="5" operator="equal">
      <formula>"振替"</formula>
    </cfRule>
    <cfRule type="cellIs" dxfId="45" priority="6" operator="equal">
      <formula>"収入"</formula>
    </cfRule>
    <cfRule type="cellIs" dxfId="44" priority="7" operator="equal">
      <formula>"支出"</formula>
    </cfRule>
  </conditionalFormatting>
  <dataValidations count="2">
    <dataValidation type="list" allowBlank="1" showInputMessage="1" showErrorMessage="1" sqref="G3:G215" xr:uid="{FA71B065-5281-4B66-B09C-425045D995BB}">
      <formula1>INDIRECT($D3)</formula1>
    </dataValidation>
    <dataValidation type="list" allowBlank="1" showInputMessage="1" showErrorMessage="1" sqref="H3:H215" xr:uid="{16E8652E-4737-4298-9F19-95BC5E0A5A6A}">
      <formula1>INDIRECT($G3)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F98960-1CFC-4B9F-98D0-243A0CF55D28}">
          <x14:formula1>
            <xm:f>基本マスタ_完成!$A$2:$A$3</xm:f>
          </x14:formula1>
          <xm:sqref>C3:C215</xm:sqref>
        </x14:dataValidation>
        <x14:dataValidation type="list" allowBlank="1" showInputMessage="1" showErrorMessage="1" xr:uid="{E0AC8DE8-E286-4ADD-9124-D01421D489DF}">
          <x14:formula1>
            <xm:f>基本マスタ_完成!$B$2:$B$7</xm:f>
          </x14:formula1>
          <xm:sqref>D3:D215</xm:sqref>
        </x14:dataValidation>
        <x14:dataValidation type="list" allowBlank="1" showInputMessage="1" showErrorMessage="1" xr:uid="{B2449D88-7B2F-46F2-A071-C384503E0A6D}">
          <x14:formula1>
            <xm:f>基本マスタ_完成!$C$2:$C$7</xm:f>
          </x14:formula1>
          <xm:sqref>E3:F215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B63D-62B6-4400-B6F8-8F3096ED0928}">
  <dimension ref="A1:C8"/>
  <sheetViews>
    <sheetView workbookViewId="0">
      <selection activeCell="B4" sqref="B4"/>
    </sheetView>
  </sheetViews>
  <sheetFormatPr defaultRowHeight="18.75" x14ac:dyDescent="0.4"/>
  <cols>
    <col min="1" max="1" width="10.25" customWidth="1"/>
  </cols>
  <sheetData>
    <row r="1" spans="1:3" x14ac:dyDescent="0.4">
      <c r="A1" t="s">
        <v>2</v>
      </c>
      <c r="B1" t="s">
        <v>3</v>
      </c>
      <c r="C1" t="s">
        <v>22</v>
      </c>
    </row>
    <row r="2" spans="1:3" x14ac:dyDescent="0.4">
      <c r="A2" t="s">
        <v>11</v>
      </c>
      <c r="B2" t="s">
        <v>23</v>
      </c>
      <c r="C2" t="s">
        <v>144</v>
      </c>
    </row>
    <row r="3" spans="1:3" x14ac:dyDescent="0.4">
      <c r="A3" t="s">
        <v>21</v>
      </c>
      <c r="B3" t="s">
        <v>24</v>
      </c>
      <c r="C3" t="s">
        <v>159</v>
      </c>
    </row>
    <row r="4" spans="1:3" x14ac:dyDescent="0.4">
      <c r="B4" t="s">
        <v>25</v>
      </c>
      <c r="C4" t="s">
        <v>145</v>
      </c>
    </row>
    <row r="5" spans="1:3" x14ac:dyDescent="0.4">
      <c r="B5" t="s">
        <v>26</v>
      </c>
      <c r="C5" t="s">
        <v>160</v>
      </c>
    </row>
    <row r="6" spans="1:3" x14ac:dyDescent="0.4">
      <c r="B6" t="s">
        <v>15</v>
      </c>
      <c r="C6" t="s">
        <v>15</v>
      </c>
    </row>
    <row r="7" spans="1:3" x14ac:dyDescent="0.4">
      <c r="B7" t="s">
        <v>27</v>
      </c>
      <c r="C7" t="s">
        <v>29</v>
      </c>
    </row>
    <row r="8" spans="1:3" x14ac:dyDescent="0.4">
      <c r="B8" t="s">
        <v>20</v>
      </c>
    </row>
  </sheetData>
  <phoneticPr fontId="3"/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EA8A-7446-4304-9C87-5418F65D8AEA}">
  <dimension ref="A1:C18"/>
  <sheetViews>
    <sheetView workbookViewId="0"/>
  </sheetViews>
  <sheetFormatPr defaultRowHeight="18.75" x14ac:dyDescent="0.4"/>
  <cols>
    <col min="2" max="2" width="11" bestFit="1" customWidth="1"/>
  </cols>
  <sheetData>
    <row r="1" spans="1:3" x14ac:dyDescent="0.4">
      <c r="A1" t="s">
        <v>24</v>
      </c>
      <c r="B1" t="s">
        <v>25</v>
      </c>
      <c r="C1" t="s">
        <v>15</v>
      </c>
    </row>
    <row r="2" spans="1:3" x14ac:dyDescent="0.4">
      <c r="A2" t="s">
        <v>30</v>
      </c>
      <c r="B2" t="s">
        <v>33</v>
      </c>
      <c r="C2" t="s">
        <v>15</v>
      </c>
    </row>
    <row r="3" spans="1:3" x14ac:dyDescent="0.4">
      <c r="A3" t="s">
        <v>31</v>
      </c>
      <c r="B3" t="s">
        <v>34</v>
      </c>
    </row>
    <row r="4" spans="1:3" x14ac:dyDescent="0.4">
      <c r="A4" t="s">
        <v>32</v>
      </c>
      <c r="B4" t="s">
        <v>35</v>
      </c>
    </row>
    <row r="5" spans="1:3" x14ac:dyDescent="0.4">
      <c r="B5" t="s">
        <v>36</v>
      </c>
    </row>
    <row r="6" spans="1:3" x14ac:dyDescent="0.4">
      <c r="B6" t="s">
        <v>37</v>
      </c>
    </row>
    <row r="7" spans="1:3" x14ac:dyDescent="0.4">
      <c r="B7" t="s">
        <v>38</v>
      </c>
    </row>
    <row r="8" spans="1:3" x14ac:dyDescent="0.4">
      <c r="B8" t="s">
        <v>39</v>
      </c>
    </row>
    <row r="9" spans="1:3" x14ac:dyDescent="0.4">
      <c r="B9" t="s">
        <v>40</v>
      </c>
    </row>
    <row r="10" spans="1:3" x14ac:dyDescent="0.4">
      <c r="B10" t="s">
        <v>41</v>
      </c>
    </row>
    <row r="11" spans="1:3" x14ac:dyDescent="0.4">
      <c r="B11" t="s">
        <v>42</v>
      </c>
    </row>
    <row r="12" spans="1:3" x14ac:dyDescent="0.4">
      <c r="B12" t="s">
        <v>43</v>
      </c>
    </row>
    <row r="13" spans="1:3" x14ac:dyDescent="0.4">
      <c r="B13" t="s">
        <v>44</v>
      </c>
    </row>
    <row r="14" spans="1:3" x14ac:dyDescent="0.4">
      <c r="B14" t="s">
        <v>45</v>
      </c>
    </row>
    <row r="15" spans="1:3" x14ac:dyDescent="0.4">
      <c r="B15" t="s">
        <v>46</v>
      </c>
    </row>
    <row r="16" spans="1:3" x14ac:dyDescent="0.4">
      <c r="B16" t="s">
        <v>47</v>
      </c>
    </row>
    <row r="17" spans="2:2" x14ac:dyDescent="0.4">
      <c r="B17" t="s">
        <v>48</v>
      </c>
    </row>
    <row r="18" spans="2:2" x14ac:dyDescent="0.4">
      <c r="B18" t="s">
        <v>32</v>
      </c>
    </row>
  </sheetData>
  <phoneticPr fontId="3"/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062B-CC3A-4F34-AC4B-E6AD2660CE8C}">
  <dimension ref="A1:P10"/>
  <sheetViews>
    <sheetView workbookViewId="0">
      <selection activeCell="B3" sqref="B3"/>
    </sheetView>
  </sheetViews>
  <sheetFormatPr defaultRowHeight="18.75" x14ac:dyDescent="0.4"/>
  <cols>
    <col min="1" max="5" width="12.125" customWidth="1"/>
    <col min="6" max="6" width="12.625" customWidth="1"/>
    <col min="7" max="11" width="12.125" customWidth="1"/>
    <col min="12" max="13" width="12.625" customWidth="1"/>
    <col min="14" max="15" width="12.125" customWidth="1"/>
    <col min="16" max="16" width="12.625" customWidth="1"/>
  </cols>
  <sheetData>
    <row r="1" spans="1:16" s="2" customFormat="1" x14ac:dyDescent="0.4">
      <c r="A1" s="2" t="s">
        <v>30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42</v>
      </c>
      <c r="L1" s="2" t="s">
        <v>43</v>
      </c>
      <c r="M1" s="2" t="s">
        <v>44</v>
      </c>
      <c r="N1" s="2" t="s">
        <v>45</v>
      </c>
      <c r="O1" s="2" t="s">
        <v>46</v>
      </c>
      <c r="P1" s="2" t="s">
        <v>47</v>
      </c>
    </row>
    <row r="2" spans="1:16" x14ac:dyDescent="0.4">
      <c r="A2" t="s">
        <v>173</v>
      </c>
      <c r="B2" t="s">
        <v>50</v>
      </c>
      <c r="C2" t="s">
        <v>52</v>
      </c>
      <c r="D2" t="s">
        <v>57</v>
      </c>
      <c r="E2" t="s">
        <v>61</v>
      </c>
      <c r="F2" t="s">
        <v>67</v>
      </c>
      <c r="G2" t="s">
        <v>69</v>
      </c>
      <c r="H2" t="s">
        <v>29</v>
      </c>
      <c r="I2" t="s">
        <v>74</v>
      </c>
      <c r="J2" t="s">
        <v>76</v>
      </c>
      <c r="K2" t="s">
        <v>82</v>
      </c>
      <c r="L2" t="s">
        <v>83</v>
      </c>
      <c r="M2" t="s">
        <v>87</v>
      </c>
      <c r="N2" t="s">
        <v>95</v>
      </c>
      <c r="O2" t="s">
        <v>98</v>
      </c>
      <c r="P2" t="s">
        <v>156</v>
      </c>
    </row>
    <row r="3" spans="1:16" x14ac:dyDescent="0.4">
      <c r="A3" t="s">
        <v>158</v>
      </c>
      <c r="B3" t="s">
        <v>51</v>
      </c>
      <c r="C3" t="s">
        <v>53</v>
      </c>
      <c r="D3" t="s">
        <v>59</v>
      </c>
      <c r="E3" t="s">
        <v>62</v>
      </c>
      <c r="F3" t="s">
        <v>68</v>
      </c>
      <c r="G3" t="s">
        <v>70</v>
      </c>
      <c r="H3" t="s">
        <v>32</v>
      </c>
      <c r="I3" t="s">
        <v>75</v>
      </c>
      <c r="J3" t="s">
        <v>77</v>
      </c>
      <c r="K3" t="s">
        <v>32</v>
      </c>
      <c r="L3" t="s">
        <v>84</v>
      </c>
      <c r="M3" t="s">
        <v>88</v>
      </c>
      <c r="N3" t="s">
        <v>96</v>
      </c>
      <c r="O3" t="s">
        <v>99</v>
      </c>
      <c r="P3" t="s">
        <v>171</v>
      </c>
    </row>
    <row r="4" spans="1:16" x14ac:dyDescent="0.4">
      <c r="A4" t="s">
        <v>174</v>
      </c>
      <c r="B4" t="s">
        <v>32</v>
      </c>
      <c r="C4" t="s">
        <v>54</v>
      </c>
      <c r="D4" t="s">
        <v>60</v>
      </c>
      <c r="E4" t="s">
        <v>63</v>
      </c>
      <c r="F4" t="s">
        <v>32</v>
      </c>
      <c r="G4" t="s">
        <v>71</v>
      </c>
      <c r="I4" t="s">
        <v>32</v>
      </c>
      <c r="J4" t="s">
        <v>78</v>
      </c>
      <c r="L4" t="s">
        <v>85</v>
      </c>
      <c r="M4" t="s">
        <v>89</v>
      </c>
      <c r="N4" t="s">
        <v>97</v>
      </c>
      <c r="O4" t="s">
        <v>32</v>
      </c>
    </row>
    <row r="5" spans="1:16" x14ac:dyDescent="0.4">
      <c r="C5" t="s">
        <v>55</v>
      </c>
      <c r="E5" t="s">
        <v>64</v>
      </c>
      <c r="G5" t="s">
        <v>42</v>
      </c>
      <c r="J5" t="s">
        <v>79</v>
      </c>
      <c r="L5" t="s">
        <v>86</v>
      </c>
      <c r="M5" t="s">
        <v>90</v>
      </c>
      <c r="N5" t="s">
        <v>32</v>
      </c>
    </row>
    <row r="6" spans="1:16" x14ac:dyDescent="0.4">
      <c r="C6" t="s">
        <v>56</v>
      </c>
      <c r="E6" t="s">
        <v>66</v>
      </c>
      <c r="G6" t="s">
        <v>72</v>
      </c>
      <c r="J6" t="s">
        <v>80</v>
      </c>
      <c r="L6" t="s">
        <v>32</v>
      </c>
      <c r="M6" t="s">
        <v>91</v>
      </c>
    </row>
    <row r="7" spans="1:16" x14ac:dyDescent="0.4">
      <c r="C7" t="s">
        <v>32</v>
      </c>
      <c r="E7" t="s">
        <v>65</v>
      </c>
      <c r="G7" t="s">
        <v>73</v>
      </c>
      <c r="J7" t="s">
        <v>81</v>
      </c>
      <c r="M7" t="s">
        <v>92</v>
      </c>
    </row>
    <row r="8" spans="1:16" x14ac:dyDescent="0.4">
      <c r="E8" t="s">
        <v>32</v>
      </c>
      <c r="G8" t="s">
        <v>32</v>
      </c>
      <c r="J8" t="s">
        <v>32</v>
      </c>
      <c r="M8" t="s">
        <v>93</v>
      </c>
    </row>
    <row r="9" spans="1:16" x14ac:dyDescent="0.4">
      <c r="M9" t="s">
        <v>94</v>
      </c>
    </row>
    <row r="10" spans="1:16" x14ac:dyDescent="0.4">
      <c r="M10" t="s">
        <v>32</v>
      </c>
    </row>
  </sheetData>
  <phoneticPr fontId="3"/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ダッシュボード_完成</vt:lpstr>
      <vt:lpstr>収支明細_完成</vt:lpstr>
      <vt:lpstr>基本マスタ_完成</vt:lpstr>
      <vt:lpstr>大項目マスタ_完成</vt:lpstr>
      <vt:lpstr>中項目マスタ_完成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2023-03-22T00:17:44Z</dcterms:created>
  <dcterms:modified xsi:type="dcterms:W3CDTF">2023-03-28T09:23:53Z</dcterms:modified>
</cp:coreProperties>
</file>